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4800" activeTab="0"/>
  </bookViews>
  <sheets>
    <sheet name="SÜSÜ játszótér KLTS" sheetId="1" r:id="rId1"/>
  </sheets>
  <definedNames>
    <definedName name="_xlnm.Print_Titles" localSheetId="0">'SÜSÜ játszótér KLTS'!$36:$37</definedName>
    <definedName name="_xlnm.Print_Area" localSheetId="0">'SÜSÜ játszótér KLTS'!$A$1:$K$236</definedName>
  </definedNames>
  <calcPr fullCalcOnLoad="1"/>
</workbook>
</file>

<file path=xl/sharedStrings.xml><?xml version="1.0" encoding="utf-8"?>
<sst xmlns="http://schemas.openxmlformats.org/spreadsheetml/2006/main" count="509" uniqueCount="220">
  <si>
    <t>db</t>
  </si>
  <si>
    <t>fm</t>
  </si>
  <si>
    <t>ÖSSZESEN:</t>
  </si>
  <si>
    <t>1.</t>
  </si>
  <si>
    <t>a:</t>
  </si>
  <si>
    <t>d:</t>
  </si>
  <si>
    <t>2.</t>
  </si>
  <si>
    <t>3.</t>
  </si>
  <si>
    <t>4.</t>
  </si>
  <si>
    <t>5.</t>
  </si>
  <si>
    <t>6.</t>
  </si>
  <si>
    <t>II.</t>
  </si>
  <si>
    <t>ALÉPÍTMÉNYI MUNKÁK</t>
  </si>
  <si>
    <t>Alépítményi munkák összesen:</t>
  </si>
  <si>
    <t>III.</t>
  </si>
  <si>
    <t>NÖVÉNYTELEPÍTÉS</t>
  </si>
  <si>
    <t>Dísznövények telepítése</t>
  </si>
  <si>
    <t>IV.</t>
  </si>
  <si>
    <t>FELÉPÍTMÉNYI MUNKÁK</t>
  </si>
  <si>
    <t>V.</t>
  </si>
  <si>
    <t>KÖLTSÉGVETÉS FŐÖSSZESÍTŐ</t>
  </si>
  <si>
    <t>MINDÖSSZESEN:</t>
  </si>
  <si>
    <t>PARKI BERENDEZÉSEK</t>
  </si>
  <si>
    <t>ALÉPÍTMÉNYI MUNKÁK összesen:</t>
  </si>
  <si>
    <t>FELÉPÍTMÉNYI MUNKÁK összesen:</t>
  </si>
  <si>
    <t>PARKI BERENDEZÉSEK összesen:</t>
  </si>
  <si>
    <t>NÖVÉNYTELEPÍTÉSI MUNKÁK összesen:</t>
  </si>
  <si>
    <t>Felépítményi munkák összesen:</t>
  </si>
  <si>
    <t>Parki berendezések összesen:</t>
  </si>
  <si>
    <t>d.:</t>
  </si>
  <si>
    <r>
      <t>m</t>
    </r>
    <r>
      <rPr>
        <vertAlign val="superscript"/>
        <sz val="11"/>
        <rFont val="Arial Narrow"/>
        <family val="2"/>
      </rPr>
      <t>3</t>
    </r>
  </si>
  <si>
    <r>
      <t>m</t>
    </r>
    <r>
      <rPr>
        <vertAlign val="superscript"/>
        <sz val="11"/>
        <rFont val="Arial Narrow"/>
        <family val="2"/>
      </rPr>
      <t>2</t>
    </r>
  </si>
  <si>
    <t>a.:</t>
  </si>
  <si>
    <t>I.</t>
  </si>
  <si>
    <t>szám</t>
  </si>
  <si>
    <t>tételszám</t>
  </si>
  <si>
    <t>megnevezés</t>
  </si>
  <si>
    <t>mennyiség</t>
  </si>
  <si>
    <t>egység</t>
  </si>
  <si>
    <t>egységár</t>
  </si>
  <si>
    <t>összesen</t>
  </si>
  <si>
    <t xml:space="preserve">Agyagos részek nélküli ütéscsillapító homok (0,2-2 mm szemcsenagyság) </t>
  </si>
  <si>
    <t>50 cm vastagságban</t>
  </si>
  <si>
    <t>7.</t>
  </si>
  <si>
    <t>8.</t>
  </si>
  <si>
    <t>Burkolatok</t>
  </si>
  <si>
    <t>5%-os vágási veszteséggel számolva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</si>
  <si>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</si>
  <si>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</si>
  <si>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</si>
  <si>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</si>
  <si>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</si>
  <si>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</si>
  <si>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</si>
  <si>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</si>
  <si>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</si>
  <si>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</si>
  <si>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BONTÁSI ÉS ELŐKÉSZÍTŐ MUNKÁK összesen:</t>
  </si>
  <si>
    <t>VI.</t>
  </si>
  <si>
    <t xml:space="preserve">BONTÁSI ÉS ELŐKÉSZÍTŐ MUNKÁK </t>
  </si>
  <si>
    <t>Összesen:</t>
  </si>
  <si>
    <t>Tömörítés bármely tömörítési osztályban (tervezett burkolatalapokat)</t>
  </si>
  <si>
    <t xml:space="preserve">gépi erővel, tömörségi fok: (trp) 90%  </t>
  </si>
  <si>
    <t>Simító hengerelés gyepfelületen kézi hengerrel</t>
  </si>
  <si>
    <t xml:space="preserve">Egyes fák kitermelése tuskóirtással, </t>
  </si>
  <si>
    <t>legallyazással és darabolással I-II. oszt. talajban,</t>
  </si>
  <si>
    <t>Gödörásás egyes fák ültetéséhez, száraz, földnedves talajban,</t>
  </si>
  <si>
    <t>Humusz fák telepítéséhez 50%-os talajcserével</t>
  </si>
  <si>
    <t>11.</t>
  </si>
  <si>
    <t>Süllyesztett szürke színű kerti szegélyek fektetése árokásással,</t>
  </si>
  <si>
    <t>1,0x1,0x1,0 m-es, I-II. fejtési talajosztályban, 50% elszállításával</t>
  </si>
  <si>
    <t>Bontási és előkészítő munkák összesen:</t>
  </si>
  <si>
    <t>Bányahomok (0,02-0,2 mm) terítése homokozóba</t>
  </si>
  <si>
    <r>
      <t>m</t>
    </r>
    <r>
      <rPr>
        <i/>
        <vertAlign val="superscript"/>
        <sz val="11"/>
        <rFont val="Arial Narrow"/>
        <family val="2"/>
      </rPr>
      <t>2</t>
    </r>
  </si>
  <si>
    <r>
      <t>Gyepesítés vízszintes területen 5dkg/m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fűmaggal</t>
    </r>
  </si>
  <si>
    <t>VII.</t>
  </si>
  <si>
    <t>EGYÉB MUNKÁK</t>
  </si>
  <si>
    <t>Egyéb munkák összesen:</t>
  </si>
  <si>
    <t>EGYÉB MUNKÁK összesen:</t>
  </si>
  <si>
    <t>Himalájai cserjés pimpó</t>
  </si>
  <si>
    <t>JÁTSZÓSZEREK  összesen:</t>
  </si>
  <si>
    <t>JÁTSZÓSZEREK</t>
  </si>
  <si>
    <t>Játszószerek összesen:</t>
  </si>
  <si>
    <t xml:space="preserve">Tükörkészítés tömörítés nélkül, gépi erővel </t>
  </si>
  <si>
    <t xml:space="preserve"> - bányahomok alatt 50 cm mélységben</t>
  </si>
  <si>
    <r>
      <t>m</t>
    </r>
    <r>
      <rPr>
        <vertAlign val="superscript"/>
        <sz val="11"/>
        <rFont val="Arial Narrow"/>
        <family val="2"/>
      </rPr>
      <t>3</t>
    </r>
  </si>
  <si>
    <r>
      <t>m</t>
    </r>
    <r>
      <rPr>
        <vertAlign val="superscript"/>
        <sz val="11"/>
        <rFont val="Arial Narrow"/>
        <family val="2"/>
      </rPr>
      <t>2</t>
    </r>
  </si>
  <si>
    <t>Kékszakáll</t>
  </si>
  <si>
    <t>Vörös vesszőjű som</t>
  </si>
  <si>
    <t>Törékeny gyöngyvirágcserje</t>
  </si>
  <si>
    <t>Potentilla fruticosa 'Elizabeth' (Pf)</t>
  </si>
  <si>
    <t>összesen:</t>
  </si>
  <si>
    <t xml:space="preserve">a: </t>
  </si>
  <si>
    <t>40/60</t>
  </si>
  <si>
    <t>20/40</t>
  </si>
  <si>
    <t>Növénytelepítési munkák  összesen:</t>
  </si>
  <si>
    <t>KISÚJSZÁLLÁS, Városháza park (Hrsz.: 1)</t>
  </si>
  <si>
    <t>Áfa (27 %)</t>
  </si>
  <si>
    <t xml:space="preserve"> Áfa (27 %)</t>
  </si>
  <si>
    <t>Díszkörte</t>
  </si>
  <si>
    <t>Lombhullató fa ültetése</t>
  </si>
  <si>
    <t>kézi szerszámokkal, elszállítva</t>
  </si>
  <si>
    <t>Akácfa (keményfa) rönkszegély fektetése</t>
  </si>
  <si>
    <t>Áfa (27 %):</t>
  </si>
  <si>
    <t>DINO kötélpálya - 1 irányú + indítóállás</t>
  </si>
  <si>
    <t>3%-os vágási veszteséggel számolva</t>
  </si>
  <si>
    <t>m2</t>
  </si>
  <si>
    <t>Homokozó alépítménye (50x50 cm-es betonlapokból, 15 cm sóder alapon, alatta geotextil)</t>
  </si>
  <si>
    <t>2%-os vágási veszteséggel számolva</t>
  </si>
  <si>
    <t>a föld helyszínen hagyásával (mászódombhoz felhaszn.)</t>
  </si>
  <si>
    <t>Kitermelt, felesleges termőföld elszállítása konténerekben, lerakóhelyi díjjal</t>
  </si>
  <si>
    <t>Ükörkelonc</t>
  </si>
  <si>
    <t>Lonicera xylosteum 'Clavey's Dwarf' (Lx)</t>
  </si>
  <si>
    <t>Törpe levendula</t>
  </si>
  <si>
    <t xml:space="preserve"> - ütéscsillapító homok alatt 40 cm mélységben</t>
  </si>
  <si>
    <t>Gödörásás cserjék, talajtakarók, évelők ültetéséhez, száraz, földnedves talajban,</t>
  </si>
  <si>
    <t>terítése játszószerek alatt 40 cm vastagságban</t>
  </si>
  <si>
    <t>betonba ágyazva, kezelve (víztaszító felületképzés), átm. 10 cm átm.</t>
  </si>
  <si>
    <t>kiegészítő kézi munkával sík felületen, talajosztály: I-IV.  - helyszínen hagyva</t>
  </si>
  <si>
    <t>(fennmaradó elszállítandó mennyiség 12. sz. külön tételben kiírva!)</t>
  </si>
  <si>
    <t>Anyag összes</t>
  </si>
  <si>
    <t>Díj összes</t>
  </si>
  <si>
    <t>Süsü, a sárkány tematikus játszótér</t>
  </si>
  <si>
    <t>"Sárkányfűárus boltja" (egyedi HAGS Unimini mászóvár)</t>
  </si>
  <si>
    <t>"Királyi palota" (egyedi HAGS Uniplay mászóvár)</t>
  </si>
  <si>
    <t>"Hidraulikus tank" (egyedi HAGS mászóeszköz)</t>
  </si>
  <si>
    <t>20.</t>
  </si>
  <si>
    <t>21.</t>
  </si>
  <si>
    <t>22.</t>
  </si>
  <si>
    <t>Süsü, a sárkány 3D figurája, 250 cm magas (Jarosch Imre alkotása)</t>
  </si>
  <si>
    <t>"Hal szökőkút" ivókút/csobogó (Jarosch Imre alkotása)</t>
  </si>
  <si>
    <t>Kiskirályfi 3D figurája, 125 cm magas (Jarosch Imre alkotása)</t>
  </si>
  <si>
    <t>Kiskirálylány 3D figurája, 120 cm magas (Jarosch Imre alkotása)</t>
  </si>
  <si>
    <t>Zsoldosok 3D figurája, 140 cm páros figura (Jarosch Imre alkotása)</t>
  </si>
  <si>
    <t>Torzonborz király 3D figurája (Jarosch Imre alkotása)</t>
  </si>
  <si>
    <t>23.</t>
  </si>
  <si>
    <t>Törzsátmérő: 10-20 cm</t>
  </si>
  <si>
    <t xml:space="preserve"> - öntött gumiburkolat alatt 25 cm mélységben </t>
  </si>
  <si>
    <t>"Süsü pöttyök" felfestése térkő burkolatra</t>
  </si>
  <si>
    <t>Finom zúzottkő (0-20 mm ) alap készítése (tömörített vastagságban)</t>
  </si>
  <si>
    <t xml:space="preserve"> - öntött gumiburkolat alatt, 10 cm vastagságban </t>
  </si>
  <si>
    <t>Durva zúzottkő (20-40 mm ) alap készítése (tömörített vastagságban)</t>
  </si>
  <si>
    <t>Szerelési díj (10%):</t>
  </si>
  <si>
    <t>Szerzői jogdíj rendezése az MTVA felé</t>
  </si>
  <si>
    <t xml:space="preserve"> ill. finom zúzottkőágyra 3 cm vtg. fektető homokágyra, besöpörve</t>
  </si>
  <si>
    <t>20 cm zúzottkőre</t>
  </si>
  <si>
    <t xml:space="preserve"> - műgyanta stabilizált (elastopave) burkolat alatt 25 cm mélységben </t>
  </si>
  <si>
    <t xml:space="preserve"> - elasatopave burkolat alatt, 10 cm vastagságban</t>
  </si>
  <si>
    <t xml:space="preserve"> - elastopave burkolat alatt, 10 cm vastagságban </t>
  </si>
  <si>
    <t>Kerékpártároló áthelyezése</t>
  </si>
  <si>
    <t>3-4,5 cm vtg. színes öntöttgumiburkolat készítése (mintákkal)</t>
  </si>
  <si>
    <t>Kerítés építése, beton tuskó alapozással, szereléssel</t>
  </si>
  <si>
    <t>Napelemes kandeláber szerelése, betonozással</t>
  </si>
  <si>
    <t>ILST SZNS-MONO-8WD1-2015 napelemes kandeláber, alapvasalattal, szállítással</t>
  </si>
  <si>
    <t>parki berendezések szerelési díja (10%) + kapuk szerelése:</t>
  </si>
  <si>
    <t>3 m széles Bekaert Nylofor 3D kapu, felső gyermekbiztos zárral</t>
  </si>
  <si>
    <t>Elastopave burkolat építése (5 cm vtg.), szürke</t>
  </si>
  <si>
    <t>Télizöld fagyal</t>
  </si>
  <si>
    <t>Ligunstrum ovalifolium (Li)</t>
  </si>
  <si>
    <t>Thymus vulgaris (Th)</t>
  </si>
  <si>
    <t>Kerti kakukkfű</t>
  </si>
  <si>
    <t>Spiraea japonica 'Little Princess' (Sj)</t>
  </si>
  <si>
    <t>Rózsaszín törpe gyöngyvessző</t>
  </si>
  <si>
    <t>20/30</t>
  </si>
  <si>
    <t>Fehér hóbogyó</t>
  </si>
  <si>
    <t>Symphoricarpos albus (So)</t>
  </si>
  <si>
    <t>Teltvirágú boglárkacserje</t>
  </si>
  <si>
    <t>Kerria japonica 'Pleniflora' (Kj)</t>
  </si>
  <si>
    <t>Lavandula angustifolia 'Hidcote' (La)</t>
  </si>
  <si>
    <t>Japán körte</t>
  </si>
  <si>
    <t>3xi PF 14/16</t>
  </si>
  <si>
    <t>Pyrus bucharica (PYB)</t>
  </si>
  <si>
    <t>Pyrus calleryana 'Chanticleer' (PYC)</t>
  </si>
  <si>
    <t>Payur pyrifolia 'Nashi' (PYN)</t>
  </si>
  <si>
    <t>Kirgíz körte</t>
  </si>
  <si>
    <t>3xi PF 12/14</t>
  </si>
  <si>
    <t>Cornus mas (Ca)</t>
  </si>
  <si>
    <t>Cornus alba 'Sibirica' (Cs)</t>
  </si>
  <si>
    <t>Húsos som</t>
  </si>
  <si>
    <t>Deutzia gracilis 'Nicco' (Dg)</t>
  </si>
  <si>
    <t>Caryopteris x clandonensis 'Heavenly Blue' (Cc)</t>
  </si>
  <si>
    <t>"Piros lepke" egyedi HAGS rugósjáték 1sz</t>
  </si>
  <si>
    <t>Lombhullató/télizöld cserje ültetése, mulcsozással</t>
  </si>
  <si>
    <t>Talajtakaró cserje és évelő ültetése, mulcsozással</t>
  </si>
  <si>
    <t>GAZDASÁG ÉLÉNKÍTŐ FUNKCIÓ</t>
  </si>
  <si>
    <t>VIII.</t>
  </si>
  <si>
    <t>vízakna szakági tervezése, engedélyeztetése</t>
  </si>
  <si>
    <t>Térburkolatba süllyesztett csapszekrény (vízakna), vízórával, bekötéssel</t>
  </si>
  <si>
    <t>GAZDASÁG ÉLÉNKÍTŐ FUNKCIÓK összesen:</t>
  </si>
  <si>
    <t>Gazdaság élénkítő funkciók összesen:</t>
  </si>
  <si>
    <t>Semmelrock  'Castello Antico' térkőburkolat készítése durva</t>
  </si>
  <si>
    <t xml:space="preserve"> - 12,5x12,5x6 cm, nem antikolt, szürke</t>
  </si>
  <si>
    <t xml:space="preserve"> - 12,5x12,5x6 cm, nem antikolt, homok</t>
  </si>
  <si>
    <t xml:space="preserve"> - 6 cm vtg térkő burkolat alatt, 10 cm vastagságban </t>
  </si>
  <si>
    <t xml:space="preserve"> - 6 cm vtg. térkő burkolat alatt 29 cm mélységben</t>
  </si>
  <si>
    <t>Mesterséges domb építése (ca. 1,5 m magas) kitermelt alapokból</t>
  </si>
  <si>
    <t>0,2x0,2x0,2 m-es, I-II. fejtési talajosztályban</t>
  </si>
  <si>
    <t>betonba ágyazva, 50x25x5 cm</t>
  </si>
  <si>
    <t>Árazatlan költségvetés</t>
  </si>
  <si>
    <t>TOP-2.1.2-15-JN1-2016-0007</t>
  </si>
  <si>
    <t>……………………….2017. szeptember …</t>
  </si>
  <si>
    <t xml:space="preserve"> fedeles hulladékgyűjtő, 25l, piros</t>
  </si>
  <si>
    <t xml:space="preserve"> asztal</t>
  </si>
  <si>
    <t xml:space="preserve">  támlás pad</t>
  </si>
  <si>
    <t xml:space="preserve"> támla nélküli pad</t>
  </si>
  <si>
    <t xml:space="preserve"> fa hintaállvány fából 6sz</t>
  </si>
  <si>
    <t xml:space="preserve"> lap hintaülőke 6mm lánccal</t>
  </si>
  <si>
    <t xml:space="preserve"> gyermek hintaülőke 6mm lánccal</t>
  </si>
  <si>
    <t>hintaülőke 6mm rozsdamentes acél lánccal</t>
  </si>
  <si>
    <t>ló hintajáték 1sz</t>
  </si>
  <si>
    <t>bárány rugósjáték 1sz</t>
  </si>
  <si>
    <t>Cica hintajáték 2sz</t>
  </si>
  <si>
    <t xml:space="preserve"> mérleghinta</t>
  </si>
  <si>
    <t xml:space="preserve"> körhinta fék nélkül</t>
  </si>
  <si>
    <t>Eurotramp Kids Tramp "Playground Loop XL" trambulin 200 x 200 cm-es kerettel, 30 cm magas, acéldrót erősítésű, gumiszövet ugrálórész, őrzés nélküli játszóterekre, fekete színű, átmérő: 150 cm, 56 acélrugó</t>
  </si>
  <si>
    <t>Használatbavétel előtti szabványossági ellenőrzési jegyzőkönyv elkészítése, átadás-átvételi dokumentáció, gyrtmánytervek készítése</t>
  </si>
  <si>
    <t>cs</t>
  </si>
  <si>
    <t>Egyedi rönk homokozó építése 10 cm átm akácfa rönkökből (átm 5 m, kerület 16 m), víztaszító felületképzéssel, homokkal</t>
  </si>
  <si>
    <t>Feliratok a kerítésen PVC-táblára (versek), egyedi grafikai tervezéssel együtt</t>
  </si>
  <si>
    <t xml:space="preserve">Kerítés (Bekaert Nylofor 3D tábla 2500x1530 mm zöld, szinterezett, táblás, ponthegesztett; fejjel [tüskékkel] lefelé beépítve, furat nélkül, 3 db befogókengyellel/oszlop), 2300 mm magas, 60x40-es, furat nélküli oszlopokkal (47+1 db) és szerelési tartozékokkal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</si>
</sst>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&quot;Ft&quot;"/>
    <numFmt numFmtId="166" formatCode="#,##0.0"/>
    <numFmt numFmtId="167" formatCode="#,##0.0\ &quot;Ft&quot;"/>
    <numFmt numFmtId="168" formatCode="#,##0\ _F_t"/>
    <numFmt numFmtId="169" formatCode="#,##0.00\ &quot;Ft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i/>
      <sz val="11"/>
      <name val="Arial Narrow"/>
      <family val="2"/>
    </font>
    <font>
      <sz val="11"/>
      <color indexed="10"/>
      <name val="Arial Narrow"/>
      <family val="2"/>
    </font>
    <font>
      <i/>
      <sz val="11"/>
      <color indexed="10"/>
      <name val="Arial Narrow"/>
      <family val="2"/>
    </font>
    <font>
      <sz val="11"/>
      <color indexed="9"/>
      <name val="Arial Narrow"/>
      <family val="2"/>
    </font>
    <font>
      <b/>
      <sz val="11"/>
      <color indexed="10"/>
      <name val="Arial Narrow"/>
      <family val="2"/>
    </font>
    <font>
      <i/>
      <u val="single"/>
      <sz val="11"/>
      <name val="Arial Narrow"/>
      <family val="2"/>
    </font>
    <font>
      <i/>
      <vertAlign val="superscript"/>
      <sz val="11"/>
      <name val="Arial Narrow"/>
      <family val="2"/>
    </font>
    <font>
      <b/>
      <sz val="11"/>
      <color indexed="50"/>
      <name val="Arial Narrow"/>
      <family val="2"/>
    </font>
    <font>
      <b/>
      <i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66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5" fontId="9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66" fontId="7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65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0" fontId="4" fillId="34" borderId="0" xfId="0" applyFont="1" applyFill="1" applyAlignment="1">
      <alignment/>
    </xf>
    <xf numFmtId="166" fontId="4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66" fontId="14" fillId="34" borderId="0" xfId="0" applyNumberFormat="1" applyFont="1" applyFill="1" applyAlignment="1">
      <alignment/>
    </xf>
    <xf numFmtId="0" fontId="14" fillId="34" borderId="0" xfId="0" applyFont="1" applyFill="1" applyBorder="1" applyAlignment="1">
      <alignment/>
    </xf>
    <xf numFmtId="165" fontId="14" fillId="34" borderId="0" xfId="0" applyNumberFormat="1" applyFont="1" applyFill="1" applyBorder="1" applyAlignment="1">
      <alignment/>
    </xf>
    <xf numFmtId="165" fontId="14" fillId="34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15" fillId="0" borderId="0" xfId="0" applyNumberFormat="1" applyFont="1" applyFill="1" applyAlignment="1">
      <alignment horizontal="righ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5" fillId="0" borderId="0" xfId="0" applyNumberFormat="1" applyFont="1" applyAlignment="1">
      <alignment horizontal="right"/>
    </xf>
    <xf numFmtId="165" fontId="15" fillId="0" borderId="0" xfId="0" applyNumberFormat="1" applyFont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Fill="1" applyAlignment="1">
      <alignment/>
    </xf>
    <xf numFmtId="0" fontId="3" fillId="0" borderId="11" xfId="0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165" fontId="15" fillId="0" borderId="12" xfId="0" applyNumberFormat="1" applyFont="1" applyBorder="1" applyAlignment="1">
      <alignment/>
    </xf>
    <xf numFmtId="165" fontId="15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5" fontId="3" fillId="0" borderId="13" xfId="0" applyNumberFormat="1" applyFont="1" applyBorder="1" applyAlignment="1">
      <alignment/>
    </xf>
    <xf numFmtId="0" fontId="17" fillId="0" borderId="12" xfId="0" applyFont="1" applyFill="1" applyBorder="1" applyAlignment="1">
      <alignment/>
    </xf>
    <xf numFmtId="0" fontId="16" fillId="0" borderId="12" xfId="0" applyFont="1" applyBorder="1" applyAlignment="1">
      <alignment/>
    </xf>
    <xf numFmtId="16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0" fontId="14" fillId="34" borderId="10" xfId="0" applyFont="1" applyFill="1" applyBorder="1" applyAlignment="1">
      <alignment/>
    </xf>
    <xf numFmtId="166" fontId="14" fillId="34" borderId="10" xfId="0" applyNumberFormat="1" applyFont="1" applyFill="1" applyBorder="1" applyAlignment="1">
      <alignment/>
    </xf>
    <xf numFmtId="165" fontId="14" fillId="34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top"/>
    </xf>
    <xf numFmtId="0" fontId="4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/>
    </xf>
    <xf numFmtId="0" fontId="4" fillId="35" borderId="14" xfId="0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/>
    </xf>
    <xf numFmtId="0" fontId="14" fillId="35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165" fontId="4" fillId="35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14" fillId="0" borderId="14" xfId="0" applyFont="1" applyFill="1" applyBorder="1" applyAlignment="1">
      <alignment/>
    </xf>
    <xf numFmtId="166" fontId="14" fillId="0" borderId="14" xfId="0" applyNumberFormat="1" applyFont="1" applyFill="1" applyBorder="1" applyAlignment="1">
      <alignment/>
    </xf>
    <xf numFmtId="165" fontId="14" fillId="0" borderId="14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6"/>
  <sheetViews>
    <sheetView tabSelected="1" view="pageBreakPreview" zoomScaleSheetLayoutView="100" zoomScalePageLayoutView="0" workbookViewId="0" topLeftCell="A133">
      <selection activeCell="O142" sqref="O142"/>
    </sheetView>
  </sheetViews>
  <sheetFormatPr defaultColWidth="9.140625" defaultRowHeight="12.75"/>
  <cols>
    <col min="1" max="1" width="4.7109375" style="55" customWidth="1"/>
    <col min="2" max="2" width="8.8515625" style="10" customWidth="1"/>
    <col min="3" max="3" width="38.7109375" style="6" customWidth="1"/>
    <col min="4" max="4" width="24.7109375" style="6" bestFit="1" customWidth="1"/>
    <col min="5" max="5" width="12.140625" style="95" customWidth="1"/>
    <col min="6" max="6" width="4.421875" style="6" customWidth="1"/>
    <col min="7" max="7" width="10.140625" style="15" customWidth="1"/>
    <col min="8" max="9" width="3.421875" style="6" customWidth="1"/>
    <col min="10" max="10" width="13.00390625" style="9" customWidth="1"/>
    <col min="11" max="11" width="13.00390625" style="8" customWidth="1"/>
    <col min="12" max="12" width="18.00390625" style="6" customWidth="1"/>
    <col min="13" max="13" width="13.28125" style="6" customWidth="1"/>
    <col min="14" max="14" width="10.8515625" style="6" bestFit="1" customWidth="1"/>
    <col min="15" max="16384" width="9.140625" style="6" customWidth="1"/>
  </cols>
  <sheetData>
    <row r="1" spans="1:10" ht="16.5">
      <c r="A1" s="68" t="s">
        <v>198</v>
      </c>
      <c r="E1" s="1"/>
      <c r="J1" s="14"/>
    </row>
    <row r="2" spans="1:10" ht="16.5">
      <c r="A2" s="68" t="s">
        <v>96</v>
      </c>
      <c r="E2" s="1"/>
      <c r="J2" s="14"/>
    </row>
    <row r="3" spans="1:10" ht="16.5">
      <c r="A3" s="71" t="s">
        <v>199</v>
      </c>
      <c r="E3" s="1"/>
      <c r="J3" s="14"/>
    </row>
    <row r="4" spans="1:10" ht="16.5">
      <c r="A4" s="96" t="s">
        <v>122</v>
      </c>
      <c r="E4" s="1"/>
      <c r="J4" s="14"/>
    </row>
    <row r="5" spans="1:10" ht="16.5">
      <c r="A5" s="68"/>
      <c r="E5" s="1"/>
      <c r="J5" s="14"/>
    </row>
    <row r="6" spans="5:10" ht="16.5">
      <c r="E6" s="1"/>
      <c r="J6" s="14"/>
    </row>
    <row r="7" spans="3:10" ht="16.5">
      <c r="C7" s="5" t="s">
        <v>20</v>
      </c>
      <c r="D7" s="127"/>
      <c r="E7" s="128"/>
      <c r="F7" s="127"/>
      <c r="G7" s="128"/>
      <c r="J7" s="14"/>
    </row>
    <row r="8" spans="3:8" ht="16.5">
      <c r="C8" s="5"/>
      <c r="D8" s="127"/>
      <c r="E8" s="130" t="s">
        <v>120</v>
      </c>
      <c r="F8" s="133"/>
      <c r="G8" s="130" t="s">
        <v>121</v>
      </c>
      <c r="H8" s="5"/>
    </row>
    <row r="9" spans="1:10" ht="16.5">
      <c r="A9" s="87" t="s">
        <v>33</v>
      </c>
      <c r="B9" s="11"/>
      <c r="C9" s="5" t="s">
        <v>57</v>
      </c>
      <c r="D9" s="127"/>
      <c r="E9" s="130">
        <f>K47</f>
        <v>0</v>
      </c>
      <c r="F9" s="131"/>
      <c r="G9" s="130">
        <f>K48</f>
        <v>0</v>
      </c>
      <c r="H9" s="5"/>
      <c r="J9" s="20">
        <f>K49</f>
        <v>0</v>
      </c>
    </row>
    <row r="10" spans="1:10" ht="16.5">
      <c r="A10" s="87"/>
      <c r="B10" s="11"/>
      <c r="C10" s="13" t="s">
        <v>97</v>
      </c>
      <c r="D10" s="127"/>
      <c r="E10" s="132"/>
      <c r="F10" s="133"/>
      <c r="G10" s="130"/>
      <c r="H10" s="5"/>
      <c r="J10" s="18">
        <f>K50</f>
        <v>0</v>
      </c>
    </row>
    <row r="11" spans="1:10" ht="16.5">
      <c r="A11" s="87" t="s">
        <v>11</v>
      </c>
      <c r="B11" s="11"/>
      <c r="C11" s="5" t="s">
        <v>23</v>
      </c>
      <c r="D11" s="127"/>
      <c r="E11" s="130">
        <f>K94</f>
        <v>0</v>
      </c>
      <c r="F11" s="133"/>
      <c r="G11" s="130">
        <f>K95</f>
        <v>0</v>
      </c>
      <c r="H11" s="5"/>
      <c r="J11" s="20">
        <f>K96</f>
        <v>0</v>
      </c>
    </row>
    <row r="12" spans="1:10" ht="16.5">
      <c r="A12" s="87"/>
      <c r="C12" s="13" t="s">
        <v>97</v>
      </c>
      <c r="D12" s="127"/>
      <c r="E12" s="130"/>
      <c r="F12" s="133"/>
      <c r="G12" s="130"/>
      <c r="H12" s="5"/>
      <c r="J12" s="18">
        <f>K97</f>
        <v>0</v>
      </c>
    </row>
    <row r="13" spans="1:10" ht="16.5">
      <c r="A13" s="87" t="s">
        <v>14</v>
      </c>
      <c r="B13" s="21"/>
      <c r="C13" s="5" t="s">
        <v>24</v>
      </c>
      <c r="D13" s="127"/>
      <c r="E13" s="130">
        <f>K131</f>
        <v>0</v>
      </c>
      <c r="F13" s="133"/>
      <c r="G13" s="130">
        <f>K132</f>
        <v>0</v>
      </c>
      <c r="H13" s="5"/>
      <c r="J13" s="20">
        <f>K133</f>
        <v>0</v>
      </c>
    </row>
    <row r="14" spans="1:10" ht="16.5">
      <c r="A14" s="87"/>
      <c r="C14" s="13" t="s">
        <v>97</v>
      </c>
      <c r="D14" s="127"/>
      <c r="E14" s="130"/>
      <c r="F14" s="133"/>
      <c r="G14" s="130"/>
      <c r="H14" s="5"/>
      <c r="J14" s="18">
        <f>K134</f>
        <v>0</v>
      </c>
    </row>
    <row r="15" spans="1:10" ht="16.5">
      <c r="A15" s="87" t="s">
        <v>17</v>
      </c>
      <c r="B15" s="21"/>
      <c r="C15" s="5" t="s">
        <v>25</v>
      </c>
      <c r="D15" s="127"/>
      <c r="E15" s="130">
        <f>K151</f>
        <v>0</v>
      </c>
      <c r="F15" s="133"/>
      <c r="G15" s="130">
        <f>K152</f>
        <v>0</v>
      </c>
      <c r="H15" s="5"/>
      <c r="J15" s="20">
        <f>K153</f>
        <v>0</v>
      </c>
    </row>
    <row r="16" spans="1:10" ht="16.5">
      <c r="A16" s="56"/>
      <c r="B16" s="6"/>
      <c r="C16" s="13" t="s">
        <v>97</v>
      </c>
      <c r="D16" s="127"/>
      <c r="E16" s="130"/>
      <c r="F16" s="133"/>
      <c r="G16" s="130"/>
      <c r="H16" s="5"/>
      <c r="J16" s="18">
        <f>K154</f>
        <v>0</v>
      </c>
    </row>
    <row r="17" spans="1:10" ht="16.5">
      <c r="A17" s="87" t="s">
        <v>19</v>
      </c>
      <c r="B17" s="21"/>
      <c r="C17" s="5" t="s">
        <v>80</v>
      </c>
      <c r="D17" s="127"/>
      <c r="E17" s="130">
        <f>K180</f>
        <v>0</v>
      </c>
      <c r="F17" s="133"/>
      <c r="G17" s="130">
        <f>K181</f>
        <v>0</v>
      </c>
      <c r="H17" s="5"/>
      <c r="J17" s="20">
        <f>K182</f>
        <v>0</v>
      </c>
    </row>
    <row r="18" spans="1:10" ht="16.5">
      <c r="A18" s="89"/>
      <c r="B18" s="23"/>
      <c r="C18" s="34" t="s">
        <v>97</v>
      </c>
      <c r="D18" s="129"/>
      <c r="E18" s="130"/>
      <c r="F18" s="134"/>
      <c r="G18" s="130"/>
      <c r="H18" s="126"/>
      <c r="I18" s="24"/>
      <c r="J18" s="25">
        <f>K183</f>
        <v>0</v>
      </c>
    </row>
    <row r="19" spans="1:10" ht="16.5">
      <c r="A19" s="87" t="s">
        <v>58</v>
      </c>
      <c r="C19" s="5" t="s">
        <v>26</v>
      </c>
      <c r="D19" s="127"/>
      <c r="E19" s="130">
        <f>K214</f>
        <v>0</v>
      </c>
      <c r="F19" s="133"/>
      <c r="G19" s="130">
        <f>K215</f>
        <v>0</v>
      </c>
      <c r="H19" s="5"/>
      <c r="J19" s="20">
        <f>K216</f>
        <v>0</v>
      </c>
    </row>
    <row r="20" spans="1:10" ht="16.5">
      <c r="A20" s="89"/>
      <c r="B20" s="30"/>
      <c r="C20" s="34" t="s">
        <v>98</v>
      </c>
      <c r="D20" s="129"/>
      <c r="E20" s="135"/>
      <c r="F20" s="134"/>
      <c r="G20" s="135"/>
      <c r="H20" s="126"/>
      <c r="I20" s="24"/>
      <c r="J20" s="25">
        <f>K217</f>
        <v>0</v>
      </c>
    </row>
    <row r="21" spans="1:10" ht="16.5">
      <c r="A21" s="87" t="s">
        <v>75</v>
      </c>
      <c r="C21" s="5" t="s">
        <v>188</v>
      </c>
      <c r="D21" s="127"/>
      <c r="E21" s="130">
        <f>K223</f>
        <v>0</v>
      </c>
      <c r="F21" s="133"/>
      <c r="G21" s="130">
        <f>K224</f>
        <v>0</v>
      </c>
      <c r="H21" s="5"/>
      <c r="J21" s="20">
        <f>K225</f>
        <v>0</v>
      </c>
    </row>
    <row r="22" spans="1:10" ht="16.5">
      <c r="A22" s="74"/>
      <c r="B22" s="30"/>
      <c r="C22" s="34" t="s">
        <v>98</v>
      </c>
      <c r="D22" s="129"/>
      <c r="E22" s="135"/>
      <c r="F22" s="134"/>
      <c r="G22" s="135"/>
      <c r="H22" s="126"/>
      <c r="I22" s="24"/>
      <c r="J22" s="25">
        <f>K226</f>
        <v>0</v>
      </c>
    </row>
    <row r="23" spans="1:10" ht="16.5">
      <c r="A23" s="87" t="s">
        <v>185</v>
      </c>
      <c r="C23" s="5" t="s">
        <v>78</v>
      </c>
      <c r="D23" s="127"/>
      <c r="E23" s="130">
        <v>0</v>
      </c>
      <c r="F23" s="133"/>
      <c r="G23" s="130">
        <f>K234</f>
        <v>300000</v>
      </c>
      <c r="H23" s="5"/>
      <c r="J23" s="20">
        <f>K235</f>
        <v>300000</v>
      </c>
    </row>
    <row r="24" spans="1:10" ht="16.5">
      <c r="A24" s="74"/>
      <c r="B24" s="30"/>
      <c r="C24" s="34" t="s">
        <v>98</v>
      </c>
      <c r="D24" s="129"/>
      <c r="E24" s="135"/>
      <c r="F24" s="134"/>
      <c r="G24" s="135"/>
      <c r="H24" s="126"/>
      <c r="I24" s="24"/>
      <c r="J24" s="25">
        <f>K236</f>
        <v>81000</v>
      </c>
    </row>
    <row r="25" spans="1:10" ht="16.5">
      <c r="A25" s="74"/>
      <c r="B25" s="30"/>
      <c r="C25" s="34"/>
      <c r="D25" s="129"/>
      <c r="E25" s="135"/>
      <c r="F25" s="134"/>
      <c r="G25" s="135"/>
      <c r="H25" s="126"/>
      <c r="I25" s="24"/>
      <c r="J25" s="25"/>
    </row>
    <row r="26" spans="3:10" ht="16.5">
      <c r="C26" s="139" t="s">
        <v>2</v>
      </c>
      <c r="D26" s="140"/>
      <c r="E26" s="141">
        <f>E11+E13+E15+E17+E19+E9+E23</f>
        <v>0</v>
      </c>
      <c r="F26" s="142"/>
      <c r="G26" s="141">
        <f>G11+G13+G15+G17+G19+G9+G23</f>
        <v>300000</v>
      </c>
      <c r="H26" s="143"/>
      <c r="I26" s="144"/>
      <c r="J26" s="145">
        <f>J11+J13+J15+J17+J19+J9+J21+J23</f>
        <v>300000</v>
      </c>
    </row>
    <row r="27" spans="3:14" ht="16.5">
      <c r="C27" s="13" t="s">
        <v>103</v>
      </c>
      <c r="D27" s="127"/>
      <c r="E27" s="132"/>
      <c r="F27" s="131"/>
      <c r="G27" s="132"/>
      <c r="J27" s="18">
        <f>J12+J14+J16+J18+J20+J10+J22+J24</f>
        <v>81000</v>
      </c>
      <c r="L27" s="149"/>
      <c r="N27" s="38"/>
    </row>
    <row r="28" spans="3:10" ht="16.5">
      <c r="C28" s="13"/>
      <c r="E28" s="136"/>
      <c r="F28" s="137"/>
      <c r="G28" s="138"/>
      <c r="J28" s="18"/>
    </row>
    <row r="29" spans="1:13" s="13" customFormat="1" ht="16.5">
      <c r="A29" s="55"/>
      <c r="B29" s="10"/>
      <c r="C29" s="139" t="s">
        <v>21</v>
      </c>
      <c r="D29" s="144"/>
      <c r="E29" s="146"/>
      <c r="F29" s="147"/>
      <c r="G29" s="146"/>
      <c r="H29" s="144"/>
      <c r="I29" s="144"/>
      <c r="J29" s="145">
        <f>J26+J27</f>
        <v>381000</v>
      </c>
      <c r="K29" s="8"/>
      <c r="L29" s="6"/>
      <c r="M29" s="6"/>
    </row>
    <row r="30" spans="1:13" s="13" customFormat="1" ht="16.5">
      <c r="A30" s="55"/>
      <c r="B30" s="10"/>
      <c r="C30" s="126"/>
      <c r="D30" s="24"/>
      <c r="E30" s="150"/>
      <c r="F30" s="151"/>
      <c r="G30" s="150"/>
      <c r="H30" s="24"/>
      <c r="I30" s="24"/>
      <c r="J30" s="152"/>
      <c r="K30" s="8"/>
      <c r="L30" s="6"/>
      <c r="M30" s="6"/>
    </row>
    <row r="31" spans="1:13" s="13" customFormat="1" ht="16.5">
      <c r="A31" s="55"/>
      <c r="B31" s="10"/>
      <c r="C31" s="24" t="s">
        <v>200</v>
      </c>
      <c r="D31" s="24"/>
      <c r="E31" s="150"/>
      <c r="F31" s="151"/>
      <c r="G31" s="150"/>
      <c r="H31" s="24"/>
      <c r="I31" s="24"/>
      <c r="J31" s="152"/>
      <c r="K31" s="8"/>
      <c r="L31" s="6"/>
      <c r="M31" s="6"/>
    </row>
    <row r="32" spans="1:5" ht="16.5">
      <c r="A32" s="68" t="s">
        <v>198</v>
      </c>
      <c r="E32" s="1"/>
    </row>
    <row r="33" spans="1:5" ht="16.5">
      <c r="A33" s="68" t="s">
        <v>96</v>
      </c>
      <c r="E33" s="1"/>
    </row>
    <row r="34" spans="1:5" ht="16.5">
      <c r="A34" s="71" t="s">
        <v>199</v>
      </c>
      <c r="E34" s="1"/>
    </row>
    <row r="35" spans="1:5" ht="16.5">
      <c r="A35" s="96" t="s">
        <v>122</v>
      </c>
      <c r="E35" s="1"/>
    </row>
    <row r="36" spans="1:14" ht="16.5">
      <c r="A36" s="68"/>
      <c r="E36" s="1"/>
      <c r="L36" s="2"/>
      <c r="M36" s="1"/>
      <c r="N36" s="1"/>
    </row>
    <row r="37" spans="1:13" ht="16.5">
      <c r="A37" s="81" t="s">
        <v>34</v>
      </c>
      <c r="B37" s="40" t="s">
        <v>35</v>
      </c>
      <c r="C37" s="39" t="s">
        <v>36</v>
      </c>
      <c r="D37" s="39"/>
      <c r="E37" s="78"/>
      <c r="F37" s="39"/>
      <c r="G37" s="98" t="s">
        <v>37</v>
      </c>
      <c r="H37" s="39" t="s">
        <v>38</v>
      </c>
      <c r="I37" s="41"/>
      <c r="J37" s="42" t="s">
        <v>39</v>
      </c>
      <c r="K37" s="43" t="s">
        <v>40</v>
      </c>
      <c r="L37" s="2"/>
      <c r="M37" s="1"/>
    </row>
    <row r="38" spans="1:13" ht="16.5">
      <c r="A38" s="75"/>
      <c r="B38" s="48"/>
      <c r="C38" s="22"/>
      <c r="D38" s="22"/>
      <c r="E38" s="1"/>
      <c r="F38" s="22"/>
      <c r="G38" s="99"/>
      <c r="H38" s="22"/>
      <c r="I38" s="64"/>
      <c r="J38" s="65"/>
      <c r="K38" s="66"/>
      <c r="L38" s="2"/>
      <c r="M38" s="1"/>
    </row>
    <row r="39" spans="1:5" ht="16.5">
      <c r="A39" s="87" t="s">
        <v>33</v>
      </c>
      <c r="B39" s="11"/>
      <c r="C39" s="5" t="s">
        <v>59</v>
      </c>
      <c r="E39" s="1"/>
    </row>
    <row r="40" spans="1:5" ht="16.5">
      <c r="A40" s="87"/>
      <c r="B40" s="11"/>
      <c r="C40" s="5"/>
      <c r="E40" s="1"/>
    </row>
    <row r="41" spans="1:14" ht="16.5">
      <c r="A41" s="56" t="s">
        <v>3</v>
      </c>
      <c r="B41" s="11"/>
      <c r="C41" s="55" t="s">
        <v>64</v>
      </c>
      <c r="D41" s="14" t="s">
        <v>136</v>
      </c>
      <c r="E41" s="1"/>
      <c r="F41" s="1"/>
      <c r="G41" s="53"/>
      <c r="H41" s="59"/>
      <c r="I41" s="16"/>
      <c r="J41" s="16"/>
      <c r="K41" s="54"/>
      <c r="L41" s="14"/>
      <c r="M41" s="80"/>
      <c r="N41" s="1"/>
    </row>
    <row r="42" spans="1:14" ht="16.5">
      <c r="A42" s="56"/>
      <c r="B42" s="11"/>
      <c r="C42" s="55" t="s">
        <v>65</v>
      </c>
      <c r="D42" s="9"/>
      <c r="E42" s="55"/>
      <c r="G42" s="14"/>
      <c r="J42" s="47"/>
      <c r="L42" s="14"/>
      <c r="M42" s="1"/>
      <c r="N42" s="1"/>
    </row>
    <row r="43" spans="1:14" ht="16.5">
      <c r="A43" s="56"/>
      <c r="B43" s="11"/>
      <c r="C43" s="1" t="s">
        <v>101</v>
      </c>
      <c r="D43" s="35"/>
      <c r="E43" s="1"/>
      <c r="G43" s="37">
        <v>3</v>
      </c>
      <c r="H43" s="24" t="s">
        <v>0</v>
      </c>
      <c r="I43" s="24" t="s">
        <v>5</v>
      </c>
      <c r="J43" s="47"/>
      <c r="K43" s="50">
        <f>G43*J43</f>
        <v>0</v>
      </c>
      <c r="L43" s="1"/>
      <c r="M43" s="1"/>
      <c r="N43" s="1"/>
    </row>
    <row r="44" spans="1:14" ht="16.5">
      <c r="A44" s="56"/>
      <c r="B44" s="11"/>
      <c r="C44" s="1"/>
      <c r="D44" s="35"/>
      <c r="E44" s="1"/>
      <c r="G44" s="37"/>
      <c r="H44" s="24"/>
      <c r="I44" s="24"/>
      <c r="J44" s="47"/>
      <c r="K44" s="50"/>
      <c r="L44" s="1"/>
      <c r="M44" s="1"/>
      <c r="N44" s="1"/>
    </row>
    <row r="45" spans="1:14" ht="16.5">
      <c r="A45" s="56" t="s">
        <v>6</v>
      </c>
      <c r="B45" s="11"/>
      <c r="C45" s="1" t="s">
        <v>149</v>
      </c>
      <c r="D45" s="35"/>
      <c r="E45" s="1"/>
      <c r="G45" s="37">
        <v>2</v>
      </c>
      <c r="H45" s="24" t="s">
        <v>0</v>
      </c>
      <c r="I45" s="24" t="s">
        <v>5</v>
      </c>
      <c r="J45" s="47"/>
      <c r="K45" s="50">
        <f>G45*J45</f>
        <v>0</v>
      </c>
      <c r="L45" s="1"/>
      <c r="M45" s="1"/>
      <c r="N45" s="1"/>
    </row>
    <row r="46" spans="1:14" ht="16.5">
      <c r="A46" s="153"/>
      <c r="B46" s="154"/>
      <c r="C46" s="78"/>
      <c r="D46" s="155"/>
      <c r="E46" s="78"/>
      <c r="F46" s="156"/>
      <c r="G46" s="157"/>
      <c r="H46" s="156"/>
      <c r="I46" s="156"/>
      <c r="J46" s="158"/>
      <c r="K46" s="159"/>
      <c r="L46" s="14"/>
      <c r="M46" s="1"/>
      <c r="N46" s="1"/>
    </row>
    <row r="47" spans="1:12" s="118" customFormat="1" ht="16.5">
      <c r="A47" s="116"/>
      <c r="B47" s="117"/>
      <c r="C47" s="120" t="s">
        <v>120</v>
      </c>
      <c r="D47" s="121"/>
      <c r="E47" s="122"/>
      <c r="F47" s="120"/>
      <c r="G47" s="121"/>
      <c r="H47" s="120"/>
      <c r="I47" s="120"/>
      <c r="J47" s="123"/>
      <c r="K47" s="124">
        <v>0</v>
      </c>
      <c r="L47" s="119"/>
    </row>
    <row r="48" spans="1:12" s="118" customFormat="1" ht="16.5">
      <c r="A48" s="161"/>
      <c r="B48" s="162"/>
      <c r="C48" s="163" t="s">
        <v>121</v>
      </c>
      <c r="D48" s="164"/>
      <c r="E48" s="163"/>
      <c r="F48" s="163"/>
      <c r="G48" s="164"/>
      <c r="H48" s="163"/>
      <c r="I48" s="163"/>
      <c r="J48" s="165"/>
      <c r="K48" s="165">
        <f>K43+K45</f>
        <v>0</v>
      </c>
      <c r="L48" s="119"/>
    </row>
    <row r="49" spans="1:12" s="1" customFormat="1" ht="16.5">
      <c r="A49" s="55"/>
      <c r="B49" s="52"/>
      <c r="C49" s="74" t="s">
        <v>71</v>
      </c>
      <c r="D49" s="33"/>
      <c r="F49" s="33"/>
      <c r="G49" s="32"/>
      <c r="H49" s="33"/>
      <c r="I49" s="33"/>
      <c r="J49" s="100"/>
      <c r="K49" s="160">
        <f>K47+K48</f>
        <v>0</v>
      </c>
      <c r="L49" s="16"/>
    </row>
    <row r="50" spans="1:13" s="1" customFormat="1" ht="16.5">
      <c r="A50" s="55"/>
      <c r="B50" s="52"/>
      <c r="C50" s="113" t="s">
        <v>97</v>
      </c>
      <c r="D50" s="33"/>
      <c r="F50" s="33"/>
      <c r="G50" s="32"/>
      <c r="H50" s="33"/>
      <c r="I50" s="33"/>
      <c r="J50" s="100"/>
      <c r="K50" s="125">
        <f>K49*0.27</f>
        <v>0</v>
      </c>
      <c r="L50" s="16"/>
      <c r="M50" s="80"/>
    </row>
    <row r="51" spans="2:13" ht="16.5">
      <c r="B51" s="11"/>
      <c r="C51" s="34"/>
      <c r="D51" s="24"/>
      <c r="E51" s="1"/>
      <c r="F51" s="24"/>
      <c r="G51" s="32"/>
      <c r="H51" s="24"/>
      <c r="I51" s="24"/>
      <c r="J51" s="35"/>
      <c r="K51" s="25"/>
      <c r="L51" s="8"/>
      <c r="M51" s="29"/>
    </row>
    <row r="52" spans="1:11" s="1" customFormat="1" ht="16.5">
      <c r="A52" s="87" t="s">
        <v>11</v>
      </c>
      <c r="B52" s="52"/>
      <c r="C52" s="57" t="s">
        <v>12</v>
      </c>
      <c r="G52" s="15"/>
      <c r="H52" s="55"/>
      <c r="I52" s="55"/>
      <c r="J52" s="14"/>
      <c r="K52" s="69"/>
    </row>
    <row r="53" spans="1:18" s="1" customFormat="1" ht="16.5">
      <c r="A53" s="87"/>
      <c r="B53" s="52"/>
      <c r="C53" s="57"/>
      <c r="G53" s="15"/>
      <c r="H53" s="55"/>
      <c r="I53" s="55"/>
      <c r="J53" s="14"/>
      <c r="K53" s="69"/>
      <c r="L53" s="33"/>
      <c r="M53" s="33"/>
      <c r="N53" s="33"/>
      <c r="O53" s="33"/>
      <c r="P53" s="33"/>
      <c r="Q53" s="33"/>
      <c r="R53" s="33"/>
    </row>
    <row r="54" spans="1:18" ht="16.5">
      <c r="A54" s="56" t="s">
        <v>3</v>
      </c>
      <c r="B54" s="52"/>
      <c r="C54" s="6" t="s">
        <v>83</v>
      </c>
      <c r="E54" s="1"/>
      <c r="G54" s="2"/>
      <c r="K54" s="28"/>
      <c r="L54" s="33"/>
      <c r="M54" s="75"/>
      <c r="N54" s="74"/>
      <c r="O54" s="74"/>
      <c r="P54" s="193"/>
      <c r="Q54" s="194"/>
      <c r="R54" s="24"/>
    </row>
    <row r="55" spans="1:18" ht="16.5">
      <c r="A55" s="56"/>
      <c r="B55" s="52"/>
      <c r="C55" s="6" t="s">
        <v>118</v>
      </c>
      <c r="E55" s="1"/>
      <c r="G55" s="2"/>
      <c r="K55" s="27"/>
      <c r="L55" s="33"/>
      <c r="M55" s="33"/>
      <c r="N55" s="33"/>
      <c r="O55" s="33"/>
      <c r="P55" s="33"/>
      <c r="Q55" s="90"/>
      <c r="R55" s="24"/>
    </row>
    <row r="56" spans="1:18" ht="16.5">
      <c r="A56" s="56"/>
      <c r="B56" s="52"/>
      <c r="C56" s="6" t="s">
        <v>119</v>
      </c>
      <c r="E56" s="1"/>
      <c r="G56" s="2"/>
      <c r="K56" s="27"/>
      <c r="L56" s="33"/>
      <c r="M56" s="33"/>
      <c r="N56" s="33"/>
      <c r="O56" s="33"/>
      <c r="P56" s="33"/>
      <c r="Q56" s="90"/>
      <c r="R56" s="24"/>
    </row>
    <row r="57" spans="1:18" ht="18">
      <c r="A57" s="56"/>
      <c r="B57" s="52"/>
      <c r="C57" s="1" t="s">
        <v>114</v>
      </c>
      <c r="D57" s="1"/>
      <c r="E57" s="1">
        <v>295</v>
      </c>
      <c r="F57" s="55" t="s">
        <v>31</v>
      </c>
      <c r="G57" s="2">
        <f>E57*0.4</f>
        <v>118</v>
      </c>
      <c r="H57" s="31" t="s">
        <v>30</v>
      </c>
      <c r="K57" s="27"/>
      <c r="L57" s="33"/>
      <c r="M57" s="33"/>
      <c r="N57" s="33"/>
      <c r="O57" s="33"/>
      <c r="P57" s="33"/>
      <c r="Q57" s="90"/>
      <c r="R57" s="24"/>
    </row>
    <row r="58" spans="1:18" ht="18">
      <c r="A58" s="56"/>
      <c r="B58" s="52"/>
      <c r="C58" s="1" t="s">
        <v>84</v>
      </c>
      <c r="D58" s="1"/>
      <c r="E58" s="1">
        <v>20</v>
      </c>
      <c r="F58" s="55" t="s">
        <v>31</v>
      </c>
      <c r="G58" s="2">
        <f>E58*0.5</f>
        <v>10</v>
      </c>
      <c r="H58" s="31" t="s">
        <v>30</v>
      </c>
      <c r="K58" s="27"/>
      <c r="L58" s="33"/>
      <c r="M58" s="33"/>
      <c r="N58" s="33"/>
      <c r="O58" s="33"/>
      <c r="P58" s="33"/>
      <c r="Q58" s="33"/>
      <c r="R58" s="24"/>
    </row>
    <row r="59" spans="1:18" s="1" customFormat="1" ht="18">
      <c r="A59" s="56"/>
      <c r="B59" s="52"/>
      <c r="C59" s="1" t="s">
        <v>194</v>
      </c>
      <c r="E59" s="53">
        <v>85</v>
      </c>
      <c r="F59" s="55" t="s">
        <v>31</v>
      </c>
      <c r="G59" s="2">
        <f>E59*0.29</f>
        <v>24.65</v>
      </c>
      <c r="H59" s="90" t="s">
        <v>30</v>
      </c>
      <c r="J59" s="14"/>
      <c r="K59" s="69"/>
      <c r="L59" s="33"/>
      <c r="M59" s="33"/>
      <c r="N59" s="33"/>
      <c r="O59" s="33"/>
      <c r="P59" s="33"/>
      <c r="Q59" s="33"/>
      <c r="R59" s="33"/>
    </row>
    <row r="60" spans="1:11" ht="18">
      <c r="A60" s="56"/>
      <c r="B60" s="52"/>
      <c r="C60" s="1" t="s">
        <v>137</v>
      </c>
      <c r="D60" s="1"/>
      <c r="E60" s="17">
        <v>384</v>
      </c>
      <c r="F60" s="55" t="s">
        <v>31</v>
      </c>
      <c r="G60" s="2">
        <f>E60*0.25</f>
        <v>96</v>
      </c>
      <c r="H60" s="31" t="s">
        <v>30</v>
      </c>
      <c r="K60" s="27"/>
    </row>
    <row r="61" spans="1:11" ht="18">
      <c r="A61" s="56"/>
      <c r="B61" s="52"/>
      <c r="C61" s="1" t="s">
        <v>146</v>
      </c>
      <c r="D61" s="1"/>
      <c r="E61" s="17">
        <v>131</v>
      </c>
      <c r="F61" s="55" t="s">
        <v>31</v>
      </c>
      <c r="G61" s="2">
        <f>E61*0.25</f>
        <v>32.75</v>
      </c>
      <c r="H61" s="31" t="s">
        <v>30</v>
      </c>
      <c r="K61" s="27"/>
    </row>
    <row r="62" spans="1:12" s="1" customFormat="1" ht="18">
      <c r="A62" s="56"/>
      <c r="B62" s="52"/>
      <c r="C62" s="57" t="s">
        <v>60</v>
      </c>
      <c r="E62" s="70">
        <f>SUM(E57:E61)</f>
        <v>915</v>
      </c>
      <c r="F62" s="55" t="s">
        <v>31</v>
      </c>
      <c r="G62" s="17">
        <f>SUM(G57:G61)</f>
        <v>281.4</v>
      </c>
      <c r="H62" s="90" t="s">
        <v>30</v>
      </c>
      <c r="I62" s="1" t="s">
        <v>5</v>
      </c>
      <c r="J62" s="16"/>
      <c r="K62" s="16">
        <f>G62*J62</f>
        <v>0</v>
      </c>
      <c r="L62" s="112"/>
    </row>
    <row r="63" spans="1:12" s="1" customFormat="1" ht="16.5">
      <c r="A63" s="56"/>
      <c r="B63" s="52"/>
      <c r="C63" s="57"/>
      <c r="E63" s="70"/>
      <c r="F63" s="55"/>
      <c r="G63" s="17"/>
      <c r="H63" s="90"/>
      <c r="J63" s="16"/>
      <c r="K63" s="16"/>
      <c r="L63" s="112"/>
    </row>
    <row r="64" spans="1:11" ht="16.5">
      <c r="A64" s="76" t="s">
        <v>6</v>
      </c>
      <c r="B64" s="192"/>
      <c r="C64" s="52" t="s">
        <v>139</v>
      </c>
      <c r="D64" s="1"/>
      <c r="E64" s="1"/>
      <c r="F64" s="1"/>
      <c r="G64" s="1"/>
      <c r="H64" s="1"/>
      <c r="I64" s="1"/>
      <c r="J64" s="1"/>
      <c r="K64" s="1"/>
    </row>
    <row r="65" spans="1:11" ht="18">
      <c r="A65" s="76"/>
      <c r="B65" s="192"/>
      <c r="C65" s="1" t="s">
        <v>193</v>
      </c>
      <c r="D65" s="1"/>
      <c r="E65" s="53">
        <f>E70</f>
        <v>85</v>
      </c>
      <c r="F65" s="55" t="s">
        <v>31</v>
      </c>
      <c r="G65" s="53">
        <f>E65*0.1</f>
        <v>8.5</v>
      </c>
      <c r="H65" s="90" t="s">
        <v>30</v>
      </c>
      <c r="I65" s="1" t="s">
        <v>4</v>
      </c>
      <c r="J65" s="16"/>
      <c r="K65" s="16">
        <f>G65*J65</f>
        <v>0</v>
      </c>
    </row>
    <row r="66" spans="1:11" ht="18">
      <c r="A66" s="76"/>
      <c r="B66" s="192"/>
      <c r="C66" s="1" t="s">
        <v>140</v>
      </c>
      <c r="D66" s="1"/>
      <c r="E66" s="53">
        <f>E71</f>
        <v>384</v>
      </c>
      <c r="F66" s="55" t="s">
        <v>86</v>
      </c>
      <c r="G66" s="53">
        <f>E66*0.08</f>
        <v>30.72</v>
      </c>
      <c r="H66" s="90" t="s">
        <v>85</v>
      </c>
      <c r="I66" s="1" t="s">
        <v>4</v>
      </c>
      <c r="J66" s="16"/>
      <c r="K66" s="16">
        <f>G66*J66</f>
        <v>0</v>
      </c>
    </row>
    <row r="67" spans="1:11" ht="18">
      <c r="A67" s="76"/>
      <c r="B67" s="192"/>
      <c r="C67" s="1" t="s">
        <v>147</v>
      </c>
      <c r="D67" s="1"/>
      <c r="E67" s="53">
        <f>E72</f>
        <v>131</v>
      </c>
      <c r="F67" s="55" t="s">
        <v>86</v>
      </c>
      <c r="G67" s="53">
        <f>E67*0.1</f>
        <v>13.100000000000001</v>
      </c>
      <c r="H67" s="90" t="s">
        <v>85</v>
      </c>
      <c r="I67" s="1" t="s">
        <v>4</v>
      </c>
      <c r="J67" s="16"/>
      <c r="K67" s="16">
        <f>G67*J67</f>
        <v>0</v>
      </c>
    </row>
    <row r="68" spans="1:11" ht="18">
      <c r="A68" s="76"/>
      <c r="B68" s="192"/>
      <c r="C68" s="1"/>
      <c r="D68" s="1"/>
      <c r="E68" s="53"/>
      <c r="F68" s="55"/>
      <c r="G68" s="100">
        <f>SUM(G65:G66)</f>
        <v>39.22</v>
      </c>
      <c r="H68" s="90" t="s">
        <v>30</v>
      </c>
      <c r="I68" s="1" t="s">
        <v>5</v>
      </c>
      <c r="J68" s="16"/>
      <c r="K68" s="16">
        <f>G68*J68</f>
        <v>0</v>
      </c>
    </row>
    <row r="69" spans="1:12" ht="16.5">
      <c r="A69" s="56" t="s">
        <v>7</v>
      </c>
      <c r="B69" s="192"/>
      <c r="C69" s="52" t="s">
        <v>141</v>
      </c>
      <c r="D69" s="1"/>
      <c r="E69" s="1"/>
      <c r="F69" s="1"/>
      <c r="G69" s="1"/>
      <c r="H69" s="1"/>
      <c r="I69" s="1"/>
      <c r="J69" s="1"/>
      <c r="K69" s="1"/>
      <c r="L69" s="44"/>
    </row>
    <row r="70" spans="1:12" ht="18">
      <c r="A70" s="56"/>
      <c r="B70" s="23"/>
      <c r="C70" s="6" t="s">
        <v>193</v>
      </c>
      <c r="E70" s="53">
        <v>85</v>
      </c>
      <c r="F70" s="3" t="s">
        <v>31</v>
      </c>
      <c r="G70" s="17">
        <f>E70*0.1</f>
        <v>8.5</v>
      </c>
      <c r="H70" s="31" t="s">
        <v>30</v>
      </c>
      <c r="I70" s="6" t="s">
        <v>4</v>
      </c>
      <c r="J70" s="8"/>
      <c r="K70" s="8">
        <f>G70*J70</f>
        <v>0</v>
      </c>
      <c r="L70" s="44"/>
    </row>
    <row r="71" spans="1:11" ht="18">
      <c r="A71" s="56"/>
      <c r="B71" s="4"/>
      <c r="C71" s="1" t="s">
        <v>140</v>
      </c>
      <c r="D71" s="1"/>
      <c r="E71" s="53">
        <v>384</v>
      </c>
      <c r="F71" s="3" t="s">
        <v>86</v>
      </c>
      <c r="G71" s="2">
        <f>E71*0.1</f>
        <v>38.400000000000006</v>
      </c>
      <c r="H71" s="31" t="s">
        <v>85</v>
      </c>
      <c r="I71" s="6" t="s">
        <v>4</v>
      </c>
      <c r="J71" s="8"/>
      <c r="K71" s="8">
        <f>G71*J71</f>
        <v>0</v>
      </c>
    </row>
    <row r="72" spans="1:11" ht="18">
      <c r="A72" s="56"/>
      <c r="B72" s="6"/>
      <c r="C72" s="1" t="s">
        <v>148</v>
      </c>
      <c r="D72" s="1"/>
      <c r="E72" s="53">
        <v>131</v>
      </c>
      <c r="F72" s="3" t="s">
        <v>86</v>
      </c>
      <c r="G72" s="2">
        <f>E72*0.1</f>
        <v>13.100000000000001</v>
      </c>
      <c r="H72" s="31" t="s">
        <v>85</v>
      </c>
      <c r="I72" s="6" t="s">
        <v>4</v>
      </c>
      <c r="J72" s="8"/>
      <c r="K72" s="8">
        <f>G72*J72</f>
        <v>0</v>
      </c>
    </row>
    <row r="73" spans="1:11" ht="18">
      <c r="A73" s="56"/>
      <c r="B73" s="6"/>
      <c r="C73" s="52"/>
      <c r="D73" s="1"/>
      <c r="E73" s="1"/>
      <c r="F73" s="1"/>
      <c r="G73" s="15">
        <f>SUM(G70:G72)</f>
        <v>60.00000000000001</v>
      </c>
      <c r="H73" s="31" t="s">
        <v>85</v>
      </c>
      <c r="I73" s="6" t="s">
        <v>5</v>
      </c>
      <c r="J73" s="8"/>
      <c r="K73" s="8">
        <f>G73*J73</f>
        <v>0</v>
      </c>
    </row>
    <row r="74" spans="1:21" s="1" customFormat="1" ht="16.5">
      <c r="A74" s="56" t="s">
        <v>8</v>
      </c>
      <c r="B74" s="52"/>
      <c r="C74" s="1" t="s">
        <v>61</v>
      </c>
      <c r="D74" s="80"/>
      <c r="F74" s="80"/>
      <c r="G74" s="82"/>
      <c r="H74" s="80"/>
      <c r="I74" s="80"/>
      <c r="J74" s="85"/>
      <c r="K74" s="69"/>
      <c r="L74" s="94"/>
      <c r="M74" s="80"/>
      <c r="P74" s="15"/>
      <c r="R74" s="55"/>
      <c r="S74" s="14"/>
      <c r="T74" s="14"/>
      <c r="U74" s="16"/>
    </row>
    <row r="75" spans="1:21" s="1" customFormat="1" ht="18">
      <c r="A75" s="56"/>
      <c r="B75" s="52"/>
      <c r="C75" s="1" t="s">
        <v>62</v>
      </c>
      <c r="D75" s="80"/>
      <c r="F75" s="80"/>
      <c r="G75" s="14">
        <f>(E70+E71+E72)/1.05</f>
        <v>571.4285714285714</v>
      </c>
      <c r="H75" s="1" t="s">
        <v>31</v>
      </c>
      <c r="I75" s="1" t="s">
        <v>5</v>
      </c>
      <c r="J75" s="16"/>
      <c r="K75" s="16">
        <f>G75*J75</f>
        <v>0</v>
      </c>
      <c r="L75" s="94"/>
      <c r="M75" s="80"/>
      <c r="P75" s="15"/>
      <c r="R75" s="55"/>
      <c r="S75" s="14"/>
      <c r="T75" s="14"/>
      <c r="U75" s="16"/>
    </row>
    <row r="76" spans="1:21" s="1" customFormat="1" ht="16.5">
      <c r="A76" s="56"/>
      <c r="B76" s="52"/>
      <c r="D76" s="80"/>
      <c r="F76" s="80"/>
      <c r="G76" s="14"/>
      <c r="J76" s="16"/>
      <c r="K76" s="16"/>
      <c r="L76" s="94"/>
      <c r="M76" s="80"/>
      <c r="P76" s="15"/>
      <c r="R76" s="55"/>
      <c r="S76" s="14"/>
      <c r="T76" s="14"/>
      <c r="U76" s="16"/>
    </row>
    <row r="77" spans="1:21" ht="18">
      <c r="A77" s="56" t="s">
        <v>9</v>
      </c>
      <c r="B77" s="52"/>
      <c r="C77" s="1" t="s">
        <v>63</v>
      </c>
      <c r="D77" s="1"/>
      <c r="E77" s="1"/>
      <c r="F77" s="1"/>
      <c r="G77" s="14">
        <f>G212</f>
        <v>500</v>
      </c>
      <c r="H77" s="1" t="s">
        <v>31</v>
      </c>
      <c r="I77" s="1" t="s">
        <v>29</v>
      </c>
      <c r="J77" s="54"/>
      <c r="K77" s="54">
        <f>G77*J77</f>
        <v>0</v>
      </c>
      <c r="L77" s="67"/>
      <c r="P77" s="12"/>
      <c r="R77" s="3"/>
      <c r="S77" s="9"/>
      <c r="T77" s="9"/>
      <c r="U77" s="8"/>
    </row>
    <row r="78" spans="1:21" ht="16.5">
      <c r="A78" s="56"/>
      <c r="B78" s="52"/>
      <c r="C78" s="1"/>
      <c r="D78" s="1"/>
      <c r="E78" s="1"/>
      <c r="F78" s="1"/>
      <c r="G78" s="14"/>
      <c r="H78" s="1"/>
      <c r="I78" s="1"/>
      <c r="J78" s="54"/>
      <c r="K78" s="54"/>
      <c r="L78" s="67"/>
      <c r="P78" s="12"/>
      <c r="R78" s="3"/>
      <c r="S78" s="9"/>
      <c r="T78" s="9"/>
      <c r="U78" s="8"/>
    </row>
    <row r="79" spans="1:12" s="1" customFormat="1" ht="16.5">
      <c r="A79" s="56" t="s">
        <v>10</v>
      </c>
      <c r="B79" s="52"/>
      <c r="C79" s="1" t="s">
        <v>66</v>
      </c>
      <c r="G79" s="15"/>
      <c r="J79" s="54"/>
      <c r="K79" s="2"/>
      <c r="L79" s="72"/>
    </row>
    <row r="80" spans="1:12" s="1" customFormat="1" ht="18">
      <c r="A80" s="56"/>
      <c r="B80" s="52"/>
      <c r="C80" s="1" t="s">
        <v>70</v>
      </c>
      <c r="E80" s="14">
        <v>4</v>
      </c>
      <c r="F80" s="1" t="s">
        <v>0</v>
      </c>
      <c r="G80" s="14">
        <f>E80</f>
        <v>4</v>
      </c>
      <c r="H80" s="1" t="s">
        <v>30</v>
      </c>
      <c r="I80" s="1" t="s">
        <v>29</v>
      </c>
      <c r="J80" s="54"/>
      <c r="K80" s="54">
        <f>G80*J80</f>
        <v>0</v>
      </c>
      <c r="L80" s="112"/>
    </row>
    <row r="81" spans="1:12" s="1" customFormat="1" ht="16.5">
      <c r="A81" s="56"/>
      <c r="B81" s="52"/>
      <c r="C81" s="1" t="s">
        <v>109</v>
      </c>
      <c r="E81" s="14"/>
      <c r="G81" s="14"/>
      <c r="J81" s="54"/>
      <c r="K81" s="54"/>
      <c r="L81" s="112"/>
    </row>
    <row r="82" spans="1:12" s="1" customFormat="1" ht="16.5">
      <c r="A82" s="56"/>
      <c r="B82" s="52"/>
      <c r="E82" s="14"/>
      <c r="G82" s="14"/>
      <c r="J82" s="54"/>
      <c r="K82" s="54"/>
      <c r="L82" s="112"/>
    </row>
    <row r="83" spans="1:12" s="1" customFormat="1" ht="16.5">
      <c r="A83" s="56" t="s">
        <v>43</v>
      </c>
      <c r="B83" s="52"/>
      <c r="C83" s="1" t="s">
        <v>115</v>
      </c>
      <c r="G83" s="15"/>
      <c r="J83" s="54"/>
      <c r="K83" s="2"/>
      <c r="L83" s="33"/>
    </row>
    <row r="84" spans="1:12" s="1" customFormat="1" ht="18">
      <c r="A84" s="56"/>
      <c r="B84" s="52"/>
      <c r="C84" s="1" t="s">
        <v>196</v>
      </c>
      <c r="E84" s="14">
        <f>F204+F210</f>
        <v>225.8</v>
      </c>
      <c r="F84" s="1" t="s">
        <v>31</v>
      </c>
      <c r="G84" s="14">
        <f>E84*0.2</f>
        <v>45.160000000000004</v>
      </c>
      <c r="H84" s="1" t="s">
        <v>30</v>
      </c>
      <c r="I84" s="1" t="s">
        <v>29</v>
      </c>
      <c r="J84" s="54"/>
      <c r="K84" s="54">
        <f>G84*J84</f>
        <v>0</v>
      </c>
      <c r="L84" s="112"/>
    </row>
    <row r="85" spans="1:12" s="1" customFormat="1" ht="16.5">
      <c r="A85" s="56"/>
      <c r="B85" s="52"/>
      <c r="E85" s="14"/>
      <c r="G85" s="14"/>
      <c r="J85" s="54"/>
      <c r="K85" s="54"/>
      <c r="L85" s="112"/>
    </row>
    <row r="86" spans="1:12" ht="18">
      <c r="A86" s="56" t="s">
        <v>44</v>
      </c>
      <c r="B86" s="52"/>
      <c r="C86" s="1" t="s">
        <v>67</v>
      </c>
      <c r="D86" s="1"/>
      <c r="E86" s="1"/>
      <c r="F86" s="1"/>
      <c r="G86" s="17">
        <f>G80*0.5</f>
        <v>2</v>
      </c>
      <c r="H86" s="1" t="s">
        <v>30</v>
      </c>
      <c r="I86" s="1" t="s">
        <v>32</v>
      </c>
      <c r="J86" s="54"/>
      <c r="K86" s="54">
        <f>G86*J86</f>
        <v>0</v>
      </c>
      <c r="L86" s="1"/>
    </row>
    <row r="87" spans="1:11" ht="16.5">
      <c r="A87" s="56"/>
      <c r="B87" s="52"/>
      <c r="C87" s="1"/>
      <c r="D87" s="1"/>
      <c r="E87" s="1"/>
      <c r="F87" s="1"/>
      <c r="G87" s="2"/>
      <c r="H87" s="1"/>
      <c r="I87" s="1" t="s">
        <v>29</v>
      </c>
      <c r="J87" s="54"/>
      <c r="K87" s="54">
        <f>G86*J87</f>
        <v>0</v>
      </c>
    </row>
    <row r="88" spans="1:11" ht="16.5">
      <c r="A88" s="56"/>
      <c r="B88" s="52"/>
      <c r="C88" s="1"/>
      <c r="D88" s="1"/>
      <c r="E88" s="1"/>
      <c r="F88" s="1"/>
      <c r="G88" s="2"/>
      <c r="H88" s="1"/>
      <c r="I88" s="1"/>
      <c r="J88" s="54"/>
      <c r="K88" s="54"/>
    </row>
    <row r="89" spans="1:11" ht="18">
      <c r="A89" s="56" t="s">
        <v>47</v>
      </c>
      <c r="B89" s="52"/>
      <c r="C89" s="1" t="s">
        <v>195</v>
      </c>
      <c r="D89" s="1"/>
      <c r="E89" s="1"/>
      <c r="F89" s="1"/>
      <c r="G89" s="17">
        <v>70</v>
      </c>
      <c r="H89" s="1" t="s">
        <v>30</v>
      </c>
      <c r="I89" s="1" t="s">
        <v>32</v>
      </c>
      <c r="J89" s="54"/>
      <c r="K89" s="54">
        <f>G89*J89</f>
        <v>0</v>
      </c>
    </row>
    <row r="90" spans="1:11" ht="16.5">
      <c r="A90" s="56"/>
      <c r="B90" s="52"/>
      <c r="C90" s="1"/>
      <c r="D90" s="1"/>
      <c r="E90" s="1"/>
      <c r="F90" s="1"/>
      <c r="G90" s="2"/>
      <c r="H90" s="1"/>
      <c r="I90" s="1" t="s">
        <v>29</v>
      </c>
      <c r="J90" s="54"/>
      <c r="K90" s="54">
        <f>G89*J90</f>
        <v>0</v>
      </c>
    </row>
    <row r="91" spans="1:11" ht="16.5">
      <c r="A91" s="56"/>
      <c r="B91" s="52"/>
      <c r="C91" s="1"/>
      <c r="D91" s="1"/>
      <c r="E91" s="1"/>
      <c r="F91" s="1"/>
      <c r="G91" s="2"/>
      <c r="H91" s="1"/>
      <c r="I91" s="1"/>
      <c r="J91" s="54"/>
      <c r="K91" s="54"/>
    </row>
    <row r="92" spans="1:12" ht="18">
      <c r="A92" s="56" t="s">
        <v>48</v>
      </c>
      <c r="B92" s="52"/>
      <c r="C92" s="1" t="s">
        <v>110</v>
      </c>
      <c r="D92" s="1"/>
      <c r="E92" s="1"/>
      <c r="F92" s="1"/>
      <c r="G92" s="17">
        <f>G62+G80+G84-G86-G89</f>
        <v>258.56</v>
      </c>
      <c r="H92" s="1" t="s">
        <v>30</v>
      </c>
      <c r="I92" s="1" t="s">
        <v>29</v>
      </c>
      <c r="J92" s="54"/>
      <c r="K92" s="54">
        <f>G92*J92</f>
        <v>0</v>
      </c>
      <c r="L92" s="29"/>
    </row>
    <row r="93" spans="1:11" ht="16.5">
      <c r="A93" s="153"/>
      <c r="B93" s="166"/>
      <c r="C93" s="78"/>
      <c r="D93" s="78"/>
      <c r="E93" s="78"/>
      <c r="F93" s="78"/>
      <c r="G93" s="92"/>
      <c r="H93" s="78"/>
      <c r="I93" s="78"/>
      <c r="J93" s="93"/>
      <c r="K93" s="93"/>
    </row>
    <row r="94" spans="1:12" s="118" customFormat="1" ht="16.5">
      <c r="A94" s="116"/>
      <c r="B94" s="117"/>
      <c r="C94" s="120" t="s">
        <v>120</v>
      </c>
      <c r="D94" s="121"/>
      <c r="E94" s="122"/>
      <c r="F94" s="120"/>
      <c r="G94" s="121"/>
      <c r="H94" s="120"/>
      <c r="I94" s="120"/>
      <c r="J94" s="123"/>
      <c r="K94" s="124">
        <f>K65+K66+K67+K70+K71+K72+K86+K89</f>
        <v>0</v>
      </c>
      <c r="L94" s="119"/>
    </row>
    <row r="95" spans="1:12" s="118" customFormat="1" ht="16.5">
      <c r="A95" s="161"/>
      <c r="B95" s="162"/>
      <c r="C95" s="163" t="s">
        <v>121</v>
      </c>
      <c r="D95" s="164"/>
      <c r="E95" s="163"/>
      <c r="F95" s="163"/>
      <c r="G95" s="164"/>
      <c r="H95" s="163"/>
      <c r="I95" s="163"/>
      <c r="J95" s="165"/>
      <c r="K95" s="165">
        <f>K62+K68+K73+K75+K77+K80+K84+K87+K90+K92</f>
        <v>0</v>
      </c>
      <c r="L95" s="119"/>
    </row>
    <row r="96" spans="1:11" ht="16.5">
      <c r="A96" s="56"/>
      <c r="B96" s="11"/>
      <c r="C96" s="126" t="s">
        <v>13</v>
      </c>
      <c r="D96" s="24"/>
      <c r="E96" s="1"/>
      <c r="F96" s="33"/>
      <c r="G96" s="32"/>
      <c r="H96" s="24"/>
      <c r="I96" s="24"/>
      <c r="J96" s="35"/>
      <c r="K96" s="160">
        <f>K94+K95</f>
        <v>0</v>
      </c>
    </row>
    <row r="97" spans="1:11" ht="16.5">
      <c r="A97" s="56"/>
      <c r="B97" s="11"/>
      <c r="C97" s="34" t="s">
        <v>97</v>
      </c>
      <c r="D97" s="24"/>
      <c r="E97" s="1"/>
      <c r="F97" s="33"/>
      <c r="G97" s="32"/>
      <c r="H97" s="24"/>
      <c r="I97" s="24"/>
      <c r="J97" s="35"/>
      <c r="K97" s="25">
        <f>K96*0.27</f>
        <v>0</v>
      </c>
    </row>
    <row r="98" spans="1:11" ht="16.5">
      <c r="A98" s="56"/>
      <c r="B98" s="11"/>
      <c r="C98" s="34"/>
      <c r="D98" s="24"/>
      <c r="E98" s="1"/>
      <c r="F98" s="33"/>
      <c r="G98" s="32"/>
      <c r="H98" s="24"/>
      <c r="I98" s="24"/>
      <c r="J98" s="35"/>
      <c r="K98" s="25"/>
    </row>
    <row r="99" spans="1:5" ht="16.5">
      <c r="A99" s="87" t="s">
        <v>14</v>
      </c>
      <c r="B99" s="21"/>
      <c r="C99" s="5" t="s">
        <v>18</v>
      </c>
      <c r="E99" s="1"/>
    </row>
    <row r="100" spans="1:5" ht="16.5">
      <c r="A100" s="87"/>
      <c r="B100" s="21"/>
      <c r="C100" s="5"/>
      <c r="E100" s="1"/>
    </row>
    <row r="101" spans="1:11" ht="16.5">
      <c r="A101" s="56" t="s">
        <v>3</v>
      </c>
      <c r="B101" s="26"/>
      <c r="C101" s="6" t="s">
        <v>41</v>
      </c>
      <c r="D101" s="29"/>
      <c r="E101" s="1"/>
      <c r="F101" s="29"/>
      <c r="G101" s="80"/>
      <c r="H101" s="29"/>
      <c r="I101" s="29"/>
      <c r="J101" s="29"/>
      <c r="K101" s="29"/>
    </row>
    <row r="102" spans="1:11" ht="18">
      <c r="A102" s="76"/>
      <c r="B102" s="30"/>
      <c r="C102" s="33" t="s">
        <v>116</v>
      </c>
      <c r="D102" s="46"/>
      <c r="E102" s="70">
        <f>E57</f>
        <v>295</v>
      </c>
      <c r="F102" s="45" t="s">
        <v>31</v>
      </c>
      <c r="G102" s="46">
        <f>E102*0.4</f>
        <v>118</v>
      </c>
      <c r="H102" s="90" t="s">
        <v>30</v>
      </c>
      <c r="I102" s="33" t="s">
        <v>4</v>
      </c>
      <c r="J102" s="47"/>
      <c r="K102" s="47">
        <f>G102*J102</f>
        <v>0</v>
      </c>
    </row>
    <row r="103" spans="1:11" ht="16.5">
      <c r="A103" s="76"/>
      <c r="B103" s="48"/>
      <c r="C103" s="33"/>
      <c r="D103" s="33"/>
      <c r="E103" s="33"/>
      <c r="F103" s="33"/>
      <c r="G103" s="46">
        <f>SUM(G102:G102)</f>
        <v>118</v>
      </c>
      <c r="H103" s="33"/>
      <c r="I103" s="33" t="s">
        <v>5</v>
      </c>
      <c r="J103" s="47"/>
      <c r="K103" s="47">
        <f>G103*J103</f>
        <v>0</v>
      </c>
    </row>
    <row r="104" spans="1:11" ht="16.5">
      <c r="A104" s="76"/>
      <c r="B104" s="48"/>
      <c r="C104" s="33"/>
      <c r="D104" s="33"/>
      <c r="E104" s="33"/>
      <c r="F104" s="33"/>
      <c r="G104" s="46"/>
      <c r="H104" s="33"/>
      <c r="I104" s="33"/>
      <c r="J104" s="47"/>
      <c r="K104" s="47"/>
    </row>
    <row r="105" spans="1:11" ht="18">
      <c r="A105" s="76" t="s">
        <v>6</v>
      </c>
      <c r="B105" s="49"/>
      <c r="C105" s="6" t="s">
        <v>72</v>
      </c>
      <c r="D105" s="17"/>
      <c r="E105" s="17">
        <f>E58</f>
        <v>20</v>
      </c>
      <c r="F105" s="6" t="s">
        <v>31</v>
      </c>
      <c r="G105" s="17">
        <f>E105*0.5</f>
        <v>10</v>
      </c>
      <c r="H105" s="1" t="s">
        <v>30</v>
      </c>
      <c r="I105" s="1" t="s">
        <v>4</v>
      </c>
      <c r="J105" s="16"/>
      <c r="K105" s="16">
        <f>G105*J105</f>
        <v>0</v>
      </c>
    </row>
    <row r="106" spans="1:11" ht="16.5">
      <c r="A106" s="56"/>
      <c r="B106" s="11"/>
      <c r="C106" s="1" t="s">
        <v>42</v>
      </c>
      <c r="D106" s="1"/>
      <c r="E106" s="1"/>
      <c r="F106" s="1"/>
      <c r="G106" s="17"/>
      <c r="H106" s="1"/>
      <c r="I106" s="1" t="s">
        <v>5</v>
      </c>
      <c r="J106" s="16"/>
      <c r="K106" s="16">
        <f>G105*J106</f>
        <v>0</v>
      </c>
    </row>
    <row r="107" spans="1:11" ht="16.5">
      <c r="A107" s="56"/>
      <c r="B107" s="11"/>
      <c r="C107" s="1"/>
      <c r="D107" s="1"/>
      <c r="E107" s="1"/>
      <c r="F107" s="1"/>
      <c r="G107" s="17"/>
      <c r="H107" s="1"/>
      <c r="I107" s="1"/>
      <c r="J107" s="16"/>
      <c r="K107" s="16"/>
    </row>
    <row r="108" spans="1:11" s="1" customFormat="1" ht="16.5">
      <c r="A108" s="56" t="s">
        <v>7</v>
      </c>
      <c r="B108" s="52"/>
      <c r="C108" s="1" t="s">
        <v>69</v>
      </c>
      <c r="G108" s="2"/>
      <c r="J108" s="14"/>
      <c r="K108" s="16"/>
    </row>
    <row r="109" spans="1:11" s="1" customFormat="1" ht="16.5">
      <c r="A109" s="56"/>
      <c r="B109" s="52"/>
      <c r="C109" s="1" t="s">
        <v>197</v>
      </c>
      <c r="G109" s="17">
        <v>285</v>
      </c>
      <c r="H109" s="1" t="s">
        <v>1</v>
      </c>
      <c r="I109" s="1" t="s">
        <v>4</v>
      </c>
      <c r="J109" s="16"/>
      <c r="K109" s="16">
        <f>G109*J109</f>
        <v>0</v>
      </c>
    </row>
    <row r="110" spans="1:11" s="1" customFormat="1" ht="16.5">
      <c r="A110" s="56"/>
      <c r="B110" s="52"/>
      <c r="C110" s="1" t="s">
        <v>105</v>
      </c>
      <c r="G110" s="17"/>
      <c r="I110" s="1" t="s">
        <v>5</v>
      </c>
      <c r="J110" s="16"/>
      <c r="K110" s="16">
        <f>G109*J110</f>
        <v>0</v>
      </c>
    </row>
    <row r="111" spans="1:11" s="1" customFormat="1" ht="16.5">
      <c r="A111" s="56"/>
      <c r="B111" s="52"/>
      <c r="G111" s="17"/>
      <c r="J111" s="16"/>
      <c r="K111" s="16"/>
    </row>
    <row r="112" spans="1:11" s="1" customFormat="1" ht="16.5">
      <c r="A112" s="56" t="s">
        <v>8</v>
      </c>
      <c r="B112" s="52"/>
      <c r="C112" s="1" t="s">
        <v>102</v>
      </c>
      <c r="G112" s="2"/>
      <c r="J112" s="14"/>
      <c r="K112" s="16"/>
    </row>
    <row r="113" spans="1:11" s="1" customFormat="1" ht="16.5">
      <c r="A113" s="56"/>
      <c r="B113" s="52"/>
      <c r="C113" s="1" t="s">
        <v>117</v>
      </c>
      <c r="G113" s="17">
        <v>100</v>
      </c>
      <c r="H113" s="1" t="s">
        <v>1</v>
      </c>
      <c r="I113" s="1" t="s">
        <v>4</v>
      </c>
      <c r="J113" s="16"/>
      <c r="K113" s="16">
        <f>G113*J113</f>
        <v>0</v>
      </c>
    </row>
    <row r="114" spans="1:11" s="1" customFormat="1" ht="16.5">
      <c r="A114" s="56"/>
      <c r="B114" s="52"/>
      <c r="C114" s="1" t="s">
        <v>108</v>
      </c>
      <c r="G114" s="17"/>
      <c r="I114" s="1" t="s">
        <v>5</v>
      </c>
      <c r="J114" s="16"/>
      <c r="K114" s="16">
        <f>G113*J114</f>
        <v>0</v>
      </c>
    </row>
    <row r="115" spans="1:11" s="1" customFormat="1" ht="16.5">
      <c r="A115" s="56"/>
      <c r="B115" s="52"/>
      <c r="G115" s="17"/>
      <c r="J115" s="16"/>
      <c r="K115" s="16"/>
    </row>
    <row r="116" spans="1:11" ht="16.5">
      <c r="A116" s="60"/>
      <c r="B116" s="61"/>
      <c r="C116" s="57" t="s">
        <v>45</v>
      </c>
      <c r="D116" s="51"/>
      <c r="E116" s="1"/>
      <c r="F116" s="62"/>
      <c r="G116" s="53"/>
      <c r="H116" s="1"/>
      <c r="I116" s="1"/>
      <c r="J116" s="54"/>
      <c r="K116" s="54"/>
    </row>
    <row r="117" spans="1:11" s="1" customFormat="1" ht="16.5">
      <c r="A117" s="56" t="s">
        <v>9</v>
      </c>
      <c r="B117" s="63"/>
      <c r="C117" s="1" t="s">
        <v>190</v>
      </c>
      <c r="D117" s="57"/>
      <c r="F117" s="58"/>
      <c r="G117" s="53"/>
      <c r="J117" s="54"/>
      <c r="K117" s="54"/>
    </row>
    <row r="118" spans="1:11" s="1" customFormat="1" ht="16.5">
      <c r="A118" s="56"/>
      <c r="B118" s="61"/>
      <c r="C118" s="1" t="s">
        <v>144</v>
      </c>
      <c r="D118" s="57"/>
      <c r="F118" s="58"/>
      <c r="G118" s="53"/>
      <c r="J118" s="54"/>
      <c r="K118" s="54"/>
    </row>
    <row r="119" spans="1:6" s="1" customFormat="1" ht="16.5">
      <c r="A119" s="56"/>
      <c r="B119" s="61"/>
      <c r="C119" s="1" t="s">
        <v>46</v>
      </c>
      <c r="D119" s="57"/>
      <c r="F119" s="58"/>
    </row>
    <row r="120" spans="1:12" s="1" customFormat="1" ht="18">
      <c r="A120" s="56"/>
      <c r="B120" s="61"/>
      <c r="C120" s="1" t="s">
        <v>191</v>
      </c>
      <c r="D120" s="57"/>
      <c r="F120" s="58"/>
      <c r="G120" s="53">
        <f>4.5*1.05</f>
        <v>4.7250000000000005</v>
      </c>
      <c r="H120" s="1" t="s">
        <v>31</v>
      </c>
      <c r="I120" s="1" t="s">
        <v>32</v>
      </c>
      <c r="J120" s="54"/>
      <c r="K120" s="54">
        <f>J120*G120</f>
        <v>0</v>
      </c>
      <c r="L120" s="112"/>
    </row>
    <row r="121" spans="1:12" s="1" customFormat="1" ht="18">
      <c r="A121" s="56"/>
      <c r="B121" s="61"/>
      <c r="C121" s="1" t="s">
        <v>192</v>
      </c>
      <c r="D121" s="57"/>
      <c r="F121" s="58"/>
      <c r="G121" s="53">
        <f>1.05*(81)</f>
        <v>85.05</v>
      </c>
      <c r="H121" s="1" t="s">
        <v>31</v>
      </c>
      <c r="I121" s="1" t="s">
        <v>32</v>
      </c>
      <c r="J121" s="54"/>
      <c r="K121" s="54">
        <f>J121*G121</f>
        <v>0</v>
      </c>
      <c r="L121" s="112"/>
    </row>
    <row r="122" spans="1:11" s="1" customFormat="1" ht="18">
      <c r="A122" s="56"/>
      <c r="B122" s="61"/>
      <c r="C122" s="1" t="s">
        <v>91</v>
      </c>
      <c r="D122" s="57"/>
      <c r="F122" s="58"/>
      <c r="G122" s="53">
        <f>SUM(G120:G121)</f>
        <v>89.77499999999999</v>
      </c>
      <c r="H122" s="1" t="s">
        <v>31</v>
      </c>
      <c r="I122" s="1" t="s">
        <v>29</v>
      </c>
      <c r="J122" s="54"/>
      <c r="K122" s="54">
        <f>J122*G122</f>
        <v>0</v>
      </c>
    </row>
    <row r="123" spans="1:11" s="1" customFormat="1" ht="16.5">
      <c r="A123" s="56"/>
      <c r="B123" s="61"/>
      <c r="D123" s="57"/>
      <c r="F123" s="58"/>
      <c r="G123" s="53"/>
      <c r="J123" s="54"/>
      <c r="K123" s="54"/>
    </row>
    <row r="124" spans="1:11" ht="16.5">
      <c r="A124" s="56" t="s">
        <v>10</v>
      </c>
      <c r="B124" s="11"/>
      <c r="C124" s="6" t="s">
        <v>150</v>
      </c>
      <c r="D124" s="29"/>
      <c r="E124" s="6"/>
      <c r="G124" s="1"/>
      <c r="J124" s="6"/>
      <c r="K124" s="6"/>
    </row>
    <row r="125" spans="1:12" ht="18">
      <c r="A125" s="56"/>
      <c r="B125" s="6"/>
      <c r="C125" s="6" t="s">
        <v>145</v>
      </c>
      <c r="D125" s="29"/>
      <c r="E125" s="1"/>
      <c r="F125" s="29"/>
      <c r="G125" s="14">
        <v>406</v>
      </c>
      <c r="H125" s="1" t="s">
        <v>31</v>
      </c>
      <c r="I125" s="1" t="s">
        <v>4</v>
      </c>
      <c r="J125" s="16"/>
      <c r="K125" s="54">
        <f>J125*G125</f>
        <v>0</v>
      </c>
      <c r="L125" s="112"/>
    </row>
    <row r="126" spans="1:11" s="1" customFormat="1" ht="16.5">
      <c r="A126" s="56"/>
      <c r="B126" s="6"/>
      <c r="D126" s="29"/>
      <c r="F126" s="29"/>
      <c r="G126" s="15"/>
      <c r="I126" s="1" t="s">
        <v>5</v>
      </c>
      <c r="J126" s="16"/>
      <c r="K126" s="54">
        <f>J126*G125</f>
        <v>0</v>
      </c>
    </row>
    <row r="127" spans="1:11" s="1" customFormat="1" ht="16.5">
      <c r="A127" s="56"/>
      <c r="B127" s="6"/>
      <c r="D127" s="29"/>
      <c r="F127" s="29"/>
      <c r="G127" s="15"/>
      <c r="J127" s="16"/>
      <c r="K127" s="54"/>
    </row>
    <row r="128" spans="1:12" s="1" customFormat="1" ht="18">
      <c r="A128" s="56" t="s">
        <v>43</v>
      </c>
      <c r="B128" s="6"/>
      <c r="C128" s="1" t="s">
        <v>156</v>
      </c>
      <c r="D128" s="80"/>
      <c r="E128" s="14">
        <f>E61</f>
        <v>131</v>
      </c>
      <c r="F128" s="1" t="s">
        <v>31</v>
      </c>
      <c r="G128" s="1">
        <f>E128*0.15</f>
        <v>19.65</v>
      </c>
      <c r="H128" s="1" t="s">
        <v>30</v>
      </c>
      <c r="I128" s="1" t="s">
        <v>4</v>
      </c>
      <c r="J128" s="16"/>
      <c r="K128" s="54">
        <f>J128*E128</f>
        <v>0</v>
      </c>
      <c r="L128" s="51"/>
    </row>
    <row r="129" spans="1:11" s="1" customFormat="1" ht="16.5">
      <c r="A129" s="56"/>
      <c r="B129" s="6"/>
      <c r="C129" s="6" t="s">
        <v>145</v>
      </c>
      <c r="D129" s="80"/>
      <c r="F129" s="80"/>
      <c r="G129" s="15"/>
      <c r="I129" s="1" t="s">
        <v>5</v>
      </c>
      <c r="J129" s="16"/>
      <c r="K129" s="54">
        <f>(J129*G128)</f>
        <v>0</v>
      </c>
    </row>
    <row r="130" spans="1:11" s="1" customFormat="1" ht="16.5">
      <c r="A130" s="56"/>
      <c r="B130" s="6"/>
      <c r="D130" s="80"/>
      <c r="F130" s="80"/>
      <c r="G130" s="15"/>
      <c r="J130" s="16"/>
      <c r="K130" s="54"/>
    </row>
    <row r="131" spans="1:12" s="118" customFormat="1" ht="16.5">
      <c r="A131" s="116"/>
      <c r="B131" s="117"/>
      <c r="C131" s="120" t="s">
        <v>120</v>
      </c>
      <c r="D131" s="121"/>
      <c r="E131" s="122"/>
      <c r="F131" s="120"/>
      <c r="G131" s="121"/>
      <c r="H131" s="120"/>
      <c r="I131" s="120"/>
      <c r="J131" s="123"/>
      <c r="K131" s="124">
        <f>K102+K105+K109+K113+K120+K121+K125+K128</f>
        <v>0</v>
      </c>
      <c r="L131" s="119"/>
    </row>
    <row r="132" spans="1:12" s="118" customFormat="1" ht="16.5">
      <c r="A132" s="161"/>
      <c r="B132" s="162"/>
      <c r="C132" s="163" t="s">
        <v>121</v>
      </c>
      <c r="D132" s="164"/>
      <c r="E132" s="163"/>
      <c r="F132" s="163"/>
      <c r="G132" s="164"/>
      <c r="H132" s="163"/>
      <c r="I132" s="163"/>
      <c r="J132" s="165"/>
      <c r="K132" s="165">
        <f>K103+K106+K110+K114+K122+K126+K129</f>
        <v>0</v>
      </c>
      <c r="L132" s="119"/>
    </row>
    <row r="133" spans="1:11" ht="16.5">
      <c r="A133" s="56"/>
      <c r="C133" s="126" t="s">
        <v>27</v>
      </c>
      <c r="D133" s="24"/>
      <c r="E133" s="1"/>
      <c r="F133" s="24"/>
      <c r="G133" s="32"/>
      <c r="H133" s="24"/>
      <c r="I133" s="24"/>
      <c r="J133" s="35"/>
      <c r="K133" s="160">
        <f>K131+K132</f>
        <v>0</v>
      </c>
    </row>
    <row r="134" spans="1:11" ht="16.5">
      <c r="A134" s="56"/>
      <c r="C134" s="34" t="s">
        <v>97</v>
      </c>
      <c r="D134" s="24"/>
      <c r="E134" s="1"/>
      <c r="F134" s="24"/>
      <c r="G134" s="32"/>
      <c r="H134" s="24"/>
      <c r="I134" s="24"/>
      <c r="J134" s="35"/>
      <c r="K134" s="25">
        <f>K133*0.27</f>
        <v>0</v>
      </c>
    </row>
    <row r="135" spans="1:11" ht="16.5">
      <c r="A135" s="56"/>
      <c r="C135" s="34"/>
      <c r="D135" s="24"/>
      <c r="E135" s="1"/>
      <c r="F135" s="24"/>
      <c r="G135" s="32"/>
      <c r="H135" s="24"/>
      <c r="I135" s="24"/>
      <c r="J135" s="35"/>
      <c r="K135" s="25"/>
    </row>
    <row r="136" spans="1:5" ht="16.5">
      <c r="A136" s="87" t="s">
        <v>17</v>
      </c>
      <c r="B136" s="21"/>
      <c r="C136" s="5" t="s">
        <v>22</v>
      </c>
      <c r="E136" s="1"/>
    </row>
    <row r="137" spans="1:11" ht="16.5">
      <c r="A137" s="56" t="s">
        <v>3</v>
      </c>
      <c r="B137" s="55"/>
      <c r="C137" s="1" t="s">
        <v>201</v>
      </c>
      <c r="D137" s="1"/>
      <c r="E137" s="1"/>
      <c r="F137" s="1"/>
      <c r="G137" s="15">
        <v>2</v>
      </c>
      <c r="H137" s="1" t="s">
        <v>0</v>
      </c>
      <c r="I137" s="1" t="s">
        <v>4</v>
      </c>
      <c r="J137" s="16"/>
      <c r="K137" s="16">
        <f aca="true" t="shared" si="0" ref="K137:K149">G137*J137</f>
        <v>0</v>
      </c>
    </row>
    <row r="138" spans="1:11" ht="16.5">
      <c r="A138" s="56" t="s">
        <v>6</v>
      </c>
      <c r="B138" s="55"/>
      <c r="C138" s="1" t="s">
        <v>203</v>
      </c>
      <c r="D138" s="1"/>
      <c r="E138" s="1"/>
      <c r="F138" s="1"/>
      <c r="G138" s="15">
        <v>9</v>
      </c>
      <c r="H138" s="1" t="s">
        <v>0</v>
      </c>
      <c r="I138" s="1" t="s">
        <v>4</v>
      </c>
      <c r="J138" s="16"/>
      <c r="K138" s="16">
        <f t="shared" si="0"/>
        <v>0</v>
      </c>
    </row>
    <row r="139" spans="1:11" ht="16.5">
      <c r="A139" s="56" t="s">
        <v>7</v>
      </c>
      <c r="B139" s="55"/>
      <c r="C139" s="1" t="s">
        <v>202</v>
      </c>
      <c r="D139" s="1"/>
      <c r="E139" s="1"/>
      <c r="F139" s="1"/>
      <c r="G139" s="15">
        <v>3</v>
      </c>
      <c r="H139" s="1" t="s">
        <v>0</v>
      </c>
      <c r="I139" s="1" t="s">
        <v>4</v>
      </c>
      <c r="J139" s="16"/>
      <c r="K139" s="16">
        <f t="shared" si="0"/>
        <v>0</v>
      </c>
    </row>
    <row r="140" spans="1:11" ht="16.5">
      <c r="A140" s="56" t="s">
        <v>8</v>
      </c>
      <c r="B140" s="55"/>
      <c r="C140" s="1" t="s">
        <v>204</v>
      </c>
      <c r="D140" s="1"/>
      <c r="E140" s="1"/>
      <c r="F140" s="1"/>
      <c r="G140" s="15">
        <v>2</v>
      </c>
      <c r="H140" s="1" t="s">
        <v>0</v>
      </c>
      <c r="I140" s="1" t="s">
        <v>4</v>
      </c>
      <c r="J140" s="16"/>
      <c r="K140" s="16">
        <f t="shared" si="0"/>
        <v>0</v>
      </c>
    </row>
    <row r="141" spans="1:11" ht="16.5">
      <c r="A141" s="56" t="s">
        <v>9</v>
      </c>
      <c r="B141" s="2"/>
      <c r="C141" s="1" t="s">
        <v>130</v>
      </c>
      <c r="D141" s="1"/>
      <c r="E141" s="1"/>
      <c r="F141" s="1"/>
      <c r="G141" s="15">
        <v>1</v>
      </c>
      <c r="H141" s="1" t="s">
        <v>0</v>
      </c>
      <c r="I141" s="1" t="s">
        <v>4</v>
      </c>
      <c r="J141" s="16"/>
      <c r="K141" s="16">
        <f t="shared" si="0"/>
        <v>0</v>
      </c>
    </row>
    <row r="142" spans="1:11" ht="16.5">
      <c r="A142" s="56" t="s">
        <v>10</v>
      </c>
      <c r="B142" s="2"/>
      <c r="C142" s="1" t="s">
        <v>153</v>
      </c>
      <c r="D142" s="1"/>
      <c r="E142" s="1"/>
      <c r="F142" s="1"/>
      <c r="G142" s="15">
        <v>2</v>
      </c>
      <c r="H142" s="1" t="s">
        <v>0</v>
      </c>
      <c r="I142" s="1" t="s">
        <v>4</v>
      </c>
      <c r="J142" s="16"/>
      <c r="K142" s="16">
        <f aca="true" t="shared" si="1" ref="K142:K148">G142*J142</f>
        <v>0</v>
      </c>
    </row>
    <row r="143" spans="1:11" ht="16.5">
      <c r="A143" s="56" t="s">
        <v>43</v>
      </c>
      <c r="B143" s="2"/>
      <c r="C143" s="1" t="s">
        <v>152</v>
      </c>
      <c r="D143" s="1"/>
      <c r="E143" s="1"/>
      <c r="F143" s="1"/>
      <c r="G143" s="15">
        <v>2</v>
      </c>
      <c r="H143" s="1" t="s">
        <v>0</v>
      </c>
      <c r="I143" s="1" t="s">
        <v>4</v>
      </c>
      <c r="J143" s="16"/>
      <c r="K143" s="16">
        <f t="shared" si="1"/>
        <v>0</v>
      </c>
    </row>
    <row r="144" spans="1:11" ht="16.5">
      <c r="A144" s="56"/>
      <c r="B144" s="2"/>
      <c r="C144" s="1"/>
      <c r="D144" s="1"/>
      <c r="E144" s="1"/>
      <c r="F144" s="1"/>
      <c r="G144" s="15">
        <v>2</v>
      </c>
      <c r="H144" s="1" t="s">
        <v>0</v>
      </c>
      <c r="I144" s="1" t="s">
        <v>5</v>
      </c>
      <c r="J144" s="16"/>
      <c r="K144" s="16">
        <f t="shared" si="1"/>
        <v>0</v>
      </c>
    </row>
    <row r="145" spans="1:11" ht="99">
      <c r="A145" s="104" t="s">
        <v>44</v>
      </c>
      <c r="B145" s="2"/>
      <c r="C145" s="191" t="s">
        <v>219</v>
      </c>
      <c r="D145" s="1"/>
      <c r="E145" s="1">
        <v>43</v>
      </c>
      <c r="F145" s="1" t="s">
        <v>0</v>
      </c>
      <c r="G145" s="15">
        <v>107</v>
      </c>
      <c r="H145" s="1" t="s">
        <v>1</v>
      </c>
      <c r="I145" s="1" t="s">
        <v>4</v>
      </c>
      <c r="J145" s="16"/>
      <c r="K145" s="16">
        <f t="shared" si="1"/>
        <v>0</v>
      </c>
    </row>
    <row r="146" spans="1:11" ht="33">
      <c r="A146" s="104" t="s">
        <v>47</v>
      </c>
      <c r="B146" s="2"/>
      <c r="C146" s="191" t="s">
        <v>151</v>
      </c>
      <c r="D146" s="1"/>
      <c r="E146" s="1"/>
      <c r="F146" s="1"/>
      <c r="G146" s="15">
        <v>107</v>
      </c>
      <c r="H146" s="1" t="s">
        <v>1</v>
      </c>
      <c r="I146" s="1" t="s">
        <v>4</v>
      </c>
      <c r="J146" s="16"/>
      <c r="K146" s="16">
        <f>G146*J146</f>
        <v>0</v>
      </c>
    </row>
    <row r="147" spans="1:11" ht="16.5">
      <c r="A147" s="56"/>
      <c r="B147" s="2"/>
      <c r="C147" s="191"/>
      <c r="D147" s="1"/>
      <c r="E147" s="1"/>
      <c r="F147" s="1"/>
      <c r="G147" s="15">
        <v>107</v>
      </c>
      <c r="H147" s="1" t="s">
        <v>1</v>
      </c>
      <c r="I147" s="1" t="s">
        <v>5</v>
      </c>
      <c r="J147" s="16"/>
      <c r="K147" s="16">
        <f t="shared" si="1"/>
        <v>0</v>
      </c>
    </row>
    <row r="148" spans="1:11" ht="16.5">
      <c r="A148" s="56" t="s">
        <v>48</v>
      </c>
      <c r="B148" s="2"/>
      <c r="C148" s="1" t="s">
        <v>155</v>
      </c>
      <c r="D148" s="1"/>
      <c r="E148" s="1"/>
      <c r="F148" s="1"/>
      <c r="G148" s="15">
        <v>2</v>
      </c>
      <c r="H148" s="1" t="s">
        <v>0</v>
      </c>
      <c r="I148" s="1" t="s">
        <v>4</v>
      </c>
      <c r="J148" s="16"/>
      <c r="K148" s="16">
        <f t="shared" si="1"/>
        <v>0</v>
      </c>
    </row>
    <row r="149" spans="1:11" ht="16.5">
      <c r="A149" s="56" t="s">
        <v>68</v>
      </c>
      <c r="B149" s="2"/>
      <c r="C149" s="1" t="s">
        <v>218</v>
      </c>
      <c r="D149" s="1"/>
      <c r="E149" s="1"/>
      <c r="F149" s="1"/>
      <c r="G149" s="15">
        <v>5</v>
      </c>
      <c r="H149" s="1" t="s">
        <v>0</v>
      </c>
      <c r="I149" s="1" t="s">
        <v>4</v>
      </c>
      <c r="J149" s="16"/>
      <c r="K149" s="16">
        <f t="shared" si="0"/>
        <v>0</v>
      </c>
    </row>
    <row r="150" spans="1:11" ht="16.5">
      <c r="A150" s="153"/>
      <c r="B150" s="156"/>
      <c r="C150" s="156" t="s">
        <v>154</v>
      </c>
      <c r="D150" s="156"/>
      <c r="E150" s="78"/>
      <c r="F150" s="156"/>
      <c r="G150" s="167"/>
      <c r="H150" s="156"/>
      <c r="I150" s="156" t="s">
        <v>29</v>
      </c>
      <c r="J150" s="168"/>
      <c r="K150" s="159">
        <f>(SUM(K137:K141)+K148+K149)*0.1+K144+K147</f>
        <v>0</v>
      </c>
    </row>
    <row r="151" spans="1:12" s="118" customFormat="1" ht="16.5">
      <c r="A151" s="116"/>
      <c r="B151" s="117"/>
      <c r="C151" s="120" t="s">
        <v>120</v>
      </c>
      <c r="D151" s="121"/>
      <c r="E151" s="122"/>
      <c r="F151" s="120"/>
      <c r="G151" s="121"/>
      <c r="H151" s="120"/>
      <c r="I151" s="120"/>
      <c r="J151" s="123"/>
      <c r="K151" s="124">
        <f>K137+K138+K139+K140+K141+K142+K143+K145+K146+K148+K149</f>
        <v>0</v>
      </c>
      <c r="L151" s="119"/>
    </row>
    <row r="152" spans="1:12" s="118" customFormat="1" ht="16.5">
      <c r="A152" s="161"/>
      <c r="B152" s="162"/>
      <c r="C152" s="163" t="s">
        <v>121</v>
      </c>
      <c r="D152" s="164"/>
      <c r="E152" s="163"/>
      <c r="F152" s="163"/>
      <c r="G152" s="164"/>
      <c r="H152" s="163"/>
      <c r="I152" s="163"/>
      <c r="J152" s="165"/>
      <c r="K152" s="165">
        <f>K150</f>
        <v>0</v>
      </c>
      <c r="L152" s="119"/>
    </row>
    <row r="153" spans="1:11" ht="16.5">
      <c r="A153" s="56"/>
      <c r="B153" s="6"/>
      <c r="C153" s="126" t="s">
        <v>28</v>
      </c>
      <c r="D153" s="24"/>
      <c r="E153" s="1"/>
      <c r="F153" s="24"/>
      <c r="G153" s="32"/>
      <c r="H153" s="24"/>
      <c r="I153" s="24"/>
      <c r="J153" s="35"/>
      <c r="K153" s="152">
        <f>SUM(K151:K152)</f>
        <v>0</v>
      </c>
    </row>
    <row r="154" spans="1:11" ht="16.5">
      <c r="A154" s="56"/>
      <c r="B154" s="6"/>
      <c r="C154" s="34" t="s">
        <v>97</v>
      </c>
      <c r="D154" s="24"/>
      <c r="E154" s="1"/>
      <c r="F154" s="24"/>
      <c r="G154" s="32"/>
      <c r="H154" s="24"/>
      <c r="I154" s="24"/>
      <c r="J154" s="35"/>
      <c r="K154" s="25">
        <f>K153*0.27</f>
        <v>0</v>
      </c>
    </row>
    <row r="155" spans="1:11" ht="16.5">
      <c r="A155" s="56"/>
      <c r="B155" s="6"/>
      <c r="C155" s="34"/>
      <c r="D155" s="24"/>
      <c r="E155" s="1"/>
      <c r="F155" s="24"/>
      <c r="G155" s="32"/>
      <c r="H155" s="24"/>
      <c r="I155" s="24"/>
      <c r="J155" s="35"/>
      <c r="K155" s="25"/>
    </row>
    <row r="156" spans="1:12" ht="16.5">
      <c r="A156" s="87" t="s">
        <v>19</v>
      </c>
      <c r="B156" s="21"/>
      <c r="C156" s="5" t="s">
        <v>81</v>
      </c>
      <c r="E156" s="1"/>
      <c r="L156" s="149"/>
    </row>
    <row r="157" spans="1:12" ht="16.5">
      <c r="A157" s="56" t="s">
        <v>3</v>
      </c>
      <c r="B157" s="108"/>
      <c r="C157" s="55" t="s">
        <v>205</v>
      </c>
      <c r="D157" s="1"/>
      <c r="E157" s="1"/>
      <c r="F157" s="1"/>
      <c r="G157" s="56">
        <v>1</v>
      </c>
      <c r="H157" s="1" t="s">
        <v>0</v>
      </c>
      <c r="I157" s="1" t="s">
        <v>4</v>
      </c>
      <c r="J157" s="16"/>
      <c r="K157" s="16">
        <f aca="true" t="shared" si="2" ref="K157:K170">G157*J157</f>
        <v>0</v>
      </c>
      <c r="L157" s="38"/>
    </row>
    <row r="158" spans="1:12" ht="16.5">
      <c r="A158" s="56" t="s">
        <v>6</v>
      </c>
      <c r="B158" s="108"/>
      <c r="C158" s="55" t="s">
        <v>206</v>
      </c>
      <c r="D158" s="1"/>
      <c r="E158" s="1"/>
      <c r="F158" s="1"/>
      <c r="G158" s="56">
        <v>2</v>
      </c>
      <c r="H158" s="1" t="s">
        <v>0</v>
      </c>
      <c r="I158" s="1" t="s">
        <v>4</v>
      </c>
      <c r="J158" s="16"/>
      <c r="K158" s="16">
        <f t="shared" si="2"/>
        <v>0</v>
      </c>
      <c r="L158" s="38"/>
    </row>
    <row r="159" spans="1:12" ht="16.5">
      <c r="A159" s="56" t="s">
        <v>7</v>
      </c>
      <c r="B159" s="108"/>
      <c r="C159" s="55" t="s">
        <v>207</v>
      </c>
      <c r="D159" s="1"/>
      <c r="E159" s="1"/>
      <c r="F159" s="1"/>
      <c r="G159" s="56">
        <v>2</v>
      </c>
      <c r="H159" s="1" t="s">
        <v>0</v>
      </c>
      <c r="I159" s="1" t="s">
        <v>4</v>
      </c>
      <c r="J159" s="16"/>
      <c r="K159" s="16">
        <f t="shared" si="2"/>
        <v>0</v>
      </c>
      <c r="L159" s="38"/>
    </row>
    <row r="160" spans="1:12" ht="16.5">
      <c r="A160" s="56" t="s">
        <v>8</v>
      </c>
      <c r="B160" s="108"/>
      <c r="C160" s="55" t="s">
        <v>208</v>
      </c>
      <c r="D160" s="1"/>
      <c r="E160" s="1"/>
      <c r="F160" s="1"/>
      <c r="G160" s="56">
        <v>2</v>
      </c>
      <c r="H160" s="1" t="s">
        <v>0</v>
      </c>
      <c r="I160" s="1" t="s">
        <v>4</v>
      </c>
      <c r="J160" s="16"/>
      <c r="K160" s="16">
        <f>G160*J160</f>
        <v>0</v>
      </c>
      <c r="L160" s="38"/>
    </row>
    <row r="161" spans="1:12" ht="16.5">
      <c r="A161" s="56" t="s">
        <v>9</v>
      </c>
      <c r="B161" s="108"/>
      <c r="C161" s="55" t="s">
        <v>181</v>
      </c>
      <c r="D161" s="1"/>
      <c r="E161" s="1"/>
      <c r="F161" s="1"/>
      <c r="G161" s="56">
        <v>1</v>
      </c>
      <c r="H161" s="1" t="s">
        <v>0</v>
      </c>
      <c r="I161" s="1" t="s">
        <v>4</v>
      </c>
      <c r="J161" s="16"/>
      <c r="K161" s="16">
        <f t="shared" si="2"/>
        <v>0</v>
      </c>
      <c r="L161" s="38"/>
    </row>
    <row r="162" spans="1:12" ht="16.5">
      <c r="A162" s="56" t="s">
        <v>10</v>
      </c>
      <c r="B162" s="108"/>
      <c r="C162" s="55" t="s">
        <v>209</v>
      </c>
      <c r="D162" s="1"/>
      <c r="E162" s="1"/>
      <c r="F162" s="1"/>
      <c r="G162" s="56">
        <v>1</v>
      </c>
      <c r="H162" s="1" t="s">
        <v>0</v>
      </c>
      <c r="I162" s="1" t="s">
        <v>4</v>
      </c>
      <c r="J162" s="16"/>
      <c r="K162" s="16">
        <f t="shared" si="2"/>
        <v>0</v>
      </c>
      <c r="L162" s="38"/>
    </row>
    <row r="163" spans="1:12" ht="16.5">
      <c r="A163" s="56" t="s">
        <v>43</v>
      </c>
      <c r="B163" s="108"/>
      <c r="C163" s="55" t="s">
        <v>210</v>
      </c>
      <c r="D163" s="1"/>
      <c r="E163" s="1"/>
      <c r="F163" s="1"/>
      <c r="G163" s="56">
        <v>1</v>
      </c>
      <c r="H163" s="1" t="s">
        <v>0</v>
      </c>
      <c r="I163" s="1" t="s">
        <v>4</v>
      </c>
      <c r="J163" s="16"/>
      <c r="K163" s="16">
        <f t="shared" si="2"/>
        <v>0</v>
      </c>
      <c r="L163" s="38"/>
    </row>
    <row r="164" spans="1:12" ht="16.5">
      <c r="A164" s="56" t="s">
        <v>44</v>
      </c>
      <c r="B164" s="108"/>
      <c r="C164" s="55" t="s">
        <v>211</v>
      </c>
      <c r="D164" s="1"/>
      <c r="E164" s="1"/>
      <c r="F164" s="1"/>
      <c r="G164" s="56">
        <v>1</v>
      </c>
      <c r="H164" s="1" t="s">
        <v>0</v>
      </c>
      <c r="I164" s="1" t="s">
        <v>4</v>
      </c>
      <c r="J164" s="16"/>
      <c r="K164" s="16">
        <f t="shared" si="2"/>
        <v>0</v>
      </c>
      <c r="L164" s="38"/>
    </row>
    <row r="165" spans="1:12" ht="16.5">
      <c r="A165" s="56" t="s">
        <v>47</v>
      </c>
      <c r="B165" s="108"/>
      <c r="C165" s="55" t="s">
        <v>104</v>
      </c>
      <c r="D165" s="1"/>
      <c r="E165" s="1"/>
      <c r="F165" s="1"/>
      <c r="G165" s="56">
        <v>1</v>
      </c>
      <c r="H165" s="1" t="s">
        <v>0</v>
      </c>
      <c r="I165" s="1" t="s">
        <v>92</v>
      </c>
      <c r="J165" s="16"/>
      <c r="K165" s="16">
        <f t="shared" si="2"/>
        <v>0</v>
      </c>
      <c r="L165" s="38"/>
    </row>
    <row r="166" spans="1:12" ht="16.5">
      <c r="A166" s="56" t="s">
        <v>48</v>
      </c>
      <c r="B166" s="108"/>
      <c r="C166" s="55" t="s">
        <v>212</v>
      </c>
      <c r="D166" s="1"/>
      <c r="E166" s="1"/>
      <c r="F166" s="1"/>
      <c r="G166" s="56">
        <v>2</v>
      </c>
      <c r="H166" s="1" t="s">
        <v>0</v>
      </c>
      <c r="I166" s="1" t="s">
        <v>4</v>
      </c>
      <c r="J166" s="16"/>
      <c r="K166" s="16">
        <f t="shared" si="2"/>
        <v>0</v>
      </c>
      <c r="L166" s="38"/>
    </row>
    <row r="167" spans="1:12" ht="16.5">
      <c r="A167" s="56" t="s">
        <v>68</v>
      </c>
      <c r="B167" s="108"/>
      <c r="C167" s="55" t="s">
        <v>213</v>
      </c>
      <c r="D167" s="1"/>
      <c r="E167" s="1"/>
      <c r="F167" s="1"/>
      <c r="G167" s="56">
        <v>1</v>
      </c>
      <c r="H167" s="1" t="s">
        <v>0</v>
      </c>
      <c r="I167" s="1" t="s">
        <v>4</v>
      </c>
      <c r="J167" s="16"/>
      <c r="K167" s="16">
        <f>G167*J167</f>
        <v>0</v>
      </c>
      <c r="L167" s="38"/>
    </row>
    <row r="168" spans="1:12" ht="82.5">
      <c r="A168" s="104" t="s">
        <v>49</v>
      </c>
      <c r="B168" s="109"/>
      <c r="C168" s="110" t="s">
        <v>214</v>
      </c>
      <c r="D168" s="1"/>
      <c r="E168" s="1"/>
      <c r="F168" s="1"/>
      <c r="G168" s="56">
        <v>1</v>
      </c>
      <c r="H168" s="1" t="s">
        <v>0</v>
      </c>
      <c r="I168" s="1" t="s">
        <v>4</v>
      </c>
      <c r="J168" s="16"/>
      <c r="K168" s="16">
        <f>G168*J168</f>
        <v>0</v>
      </c>
      <c r="L168" s="38"/>
    </row>
    <row r="169" spans="1:12" ht="16.5">
      <c r="A169" s="56" t="s">
        <v>50</v>
      </c>
      <c r="B169" s="108"/>
      <c r="C169" s="55" t="s">
        <v>124</v>
      </c>
      <c r="D169" s="1"/>
      <c r="E169" s="1"/>
      <c r="F169" s="1"/>
      <c r="G169" s="56">
        <v>1</v>
      </c>
      <c r="H169" s="1" t="s">
        <v>0</v>
      </c>
      <c r="I169" s="1" t="s">
        <v>4</v>
      </c>
      <c r="J169" s="16"/>
      <c r="K169" s="16">
        <f t="shared" si="2"/>
        <v>0</v>
      </c>
      <c r="L169" s="38"/>
    </row>
    <row r="170" spans="1:14" ht="16.5">
      <c r="A170" s="56" t="s">
        <v>51</v>
      </c>
      <c r="B170" s="108"/>
      <c r="C170" s="55" t="s">
        <v>123</v>
      </c>
      <c r="D170" s="1"/>
      <c r="E170" s="1"/>
      <c r="F170" s="1"/>
      <c r="G170" s="56">
        <v>1</v>
      </c>
      <c r="H170" s="1" t="s">
        <v>0</v>
      </c>
      <c r="I170" s="1" t="s">
        <v>4</v>
      </c>
      <c r="J170" s="16"/>
      <c r="K170" s="16">
        <f t="shared" si="2"/>
        <v>0</v>
      </c>
      <c r="L170" s="38"/>
      <c r="M170" s="148"/>
      <c r="N170" s="38"/>
    </row>
    <row r="171" spans="1:12" ht="16.5">
      <c r="A171" s="56" t="s">
        <v>52</v>
      </c>
      <c r="B171" s="108"/>
      <c r="C171" s="55" t="s">
        <v>125</v>
      </c>
      <c r="D171" s="1"/>
      <c r="E171" s="1"/>
      <c r="F171" s="1"/>
      <c r="G171" s="56">
        <v>1</v>
      </c>
      <c r="H171" s="1" t="s">
        <v>0</v>
      </c>
      <c r="I171" s="1" t="s">
        <v>4</v>
      </c>
      <c r="J171" s="16"/>
      <c r="K171" s="16">
        <f aca="true" t="shared" si="3" ref="K171:K178">G171*J171</f>
        <v>0</v>
      </c>
      <c r="L171" s="38"/>
    </row>
    <row r="172" spans="1:13" ht="16.5">
      <c r="A172" s="56" t="s">
        <v>53</v>
      </c>
      <c r="B172" s="108"/>
      <c r="C172" s="55" t="s">
        <v>129</v>
      </c>
      <c r="D172" s="1"/>
      <c r="E172" s="1"/>
      <c r="F172" s="1"/>
      <c r="G172" s="56">
        <v>1</v>
      </c>
      <c r="H172" s="1" t="s">
        <v>0</v>
      </c>
      <c r="I172" s="1" t="s">
        <v>4</v>
      </c>
      <c r="J172" s="16"/>
      <c r="K172" s="16">
        <f t="shared" si="3"/>
        <v>0</v>
      </c>
      <c r="L172" s="38"/>
      <c r="M172" s="38"/>
    </row>
    <row r="173" spans="1:13" ht="16.5">
      <c r="A173" s="56" t="s">
        <v>54</v>
      </c>
      <c r="B173" s="108"/>
      <c r="C173" s="55" t="s">
        <v>131</v>
      </c>
      <c r="D173" s="1"/>
      <c r="E173" s="1"/>
      <c r="F173" s="1"/>
      <c r="G173" s="56">
        <v>1</v>
      </c>
      <c r="H173" s="1" t="s">
        <v>0</v>
      </c>
      <c r="I173" s="1" t="s">
        <v>4</v>
      </c>
      <c r="J173" s="16"/>
      <c r="K173" s="16">
        <f t="shared" si="3"/>
        <v>0</v>
      </c>
      <c r="L173" s="38"/>
      <c r="M173" s="38"/>
    </row>
    <row r="174" spans="1:13" ht="16.5">
      <c r="A174" s="56" t="s">
        <v>55</v>
      </c>
      <c r="B174" s="108"/>
      <c r="C174" s="55" t="s">
        <v>132</v>
      </c>
      <c r="D174" s="1"/>
      <c r="E174" s="1"/>
      <c r="F174" s="1"/>
      <c r="G174" s="56">
        <v>1</v>
      </c>
      <c r="H174" s="1" t="s">
        <v>0</v>
      </c>
      <c r="I174" s="1" t="s">
        <v>4</v>
      </c>
      <c r="J174" s="16"/>
      <c r="K174" s="16">
        <f t="shared" si="3"/>
        <v>0</v>
      </c>
      <c r="L174" s="38"/>
      <c r="M174" s="38"/>
    </row>
    <row r="175" spans="1:13" ht="16.5">
      <c r="A175" s="56" t="s">
        <v>56</v>
      </c>
      <c r="B175" s="108"/>
      <c r="C175" s="55" t="s">
        <v>133</v>
      </c>
      <c r="D175" s="1"/>
      <c r="E175" s="1"/>
      <c r="F175" s="1"/>
      <c r="G175" s="56">
        <v>1</v>
      </c>
      <c r="H175" s="1" t="s">
        <v>0</v>
      </c>
      <c r="I175" s="1" t="s">
        <v>4</v>
      </c>
      <c r="J175" s="16"/>
      <c r="K175" s="16">
        <f t="shared" si="3"/>
        <v>0</v>
      </c>
      <c r="L175" s="38"/>
      <c r="M175" s="38"/>
    </row>
    <row r="176" spans="1:13" s="102" customFormat="1" ht="16.5">
      <c r="A176" s="56" t="s">
        <v>126</v>
      </c>
      <c r="B176" s="109"/>
      <c r="C176" s="173" t="s">
        <v>134</v>
      </c>
      <c r="D176" s="111"/>
      <c r="E176" s="111"/>
      <c r="F176" s="111"/>
      <c r="G176" s="56">
        <v>1</v>
      </c>
      <c r="H176" s="1" t="s">
        <v>0</v>
      </c>
      <c r="I176" s="1" t="s">
        <v>4</v>
      </c>
      <c r="J176" s="16"/>
      <c r="K176" s="16">
        <f t="shared" si="3"/>
        <v>0</v>
      </c>
      <c r="L176" s="38"/>
      <c r="M176" s="38"/>
    </row>
    <row r="177" spans="1:12" ht="49.5">
      <c r="A177" s="104" t="s">
        <v>127</v>
      </c>
      <c r="B177" s="109"/>
      <c r="C177" s="110" t="s">
        <v>217</v>
      </c>
      <c r="D177" s="1"/>
      <c r="E177" s="1"/>
      <c r="F177" s="1"/>
      <c r="G177" s="56">
        <v>1</v>
      </c>
      <c r="H177" s="1" t="s">
        <v>0</v>
      </c>
      <c r="I177" s="1" t="s">
        <v>4</v>
      </c>
      <c r="J177" s="16"/>
      <c r="K177" s="16">
        <f t="shared" si="3"/>
        <v>0</v>
      </c>
      <c r="L177" s="38"/>
    </row>
    <row r="178" spans="1:12" ht="16.5">
      <c r="A178" s="56" t="s">
        <v>128</v>
      </c>
      <c r="B178" s="108"/>
      <c r="C178" s="55" t="s">
        <v>107</v>
      </c>
      <c r="D178" s="1"/>
      <c r="E178" s="1"/>
      <c r="F178" s="1"/>
      <c r="G178" s="56">
        <v>20</v>
      </c>
      <c r="H178" s="1" t="s">
        <v>106</v>
      </c>
      <c r="I178" s="1" t="s">
        <v>4</v>
      </c>
      <c r="J178" s="16"/>
      <c r="K178" s="16">
        <f t="shared" si="3"/>
        <v>0</v>
      </c>
      <c r="L178" s="38"/>
    </row>
    <row r="179" spans="1:13" s="156" customFormat="1" ht="16.5">
      <c r="A179" s="174" t="s">
        <v>135</v>
      </c>
      <c r="B179" s="169"/>
      <c r="C179" s="78" t="s">
        <v>142</v>
      </c>
      <c r="D179" s="78"/>
      <c r="E179" s="78"/>
      <c r="F179" s="78"/>
      <c r="G179" s="167"/>
      <c r="H179" s="78"/>
      <c r="I179" s="78" t="s">
        <v>29</v>
      </c>
      <c r="J179" s="157"/>
      <c r="K179" s="158">
        <f>SUM(K157:K178)*0.1</f>
        <v>0</v>
      </c>
      <c r="M179" s="175"/>
    </row>
    <row r="180" spans="1:12" s="118" customFormat="1" ht="16.5">
      <c r="A180" s="116"/>
      <c r="B180" s="117"/>
      <c r="C180" s="120" t="s">
        <v>120</v>
      </c>
      <c r="D180" s="121"/>
      <c r="E180" s="122"/>
      <c r="F180" s="120"/>
      <c r="G180" s="121"/>
      <c r="H180" s="120"/>
      <c r="I180" s="120"/>
      <c r="J180" s="123"/>
      <c r="K180" s="124">
        <f>SUM(K157:K178)</f>
        <v>0</v>
      </c>
      <c r="L180" s="119"/>
    </row>
    <row r="181" spans="1:12" s="118" customFormat="1" ht="16.5">
      <c r="A181" s="161"/>
      <c r="B181" s="162"/>
      <c r="C181" s="163" t="s">
        <v>121</v>
      </c>
      <c r="D181" s="164"/>
      <c r="E181" s="163"/>
      <c r="F181" s="163"/>
      <c r="G181" s="164"/>
      <c r="H181" s="163"/>
      <c r="I181" s="163"/>
      <c r="J181" s="165"/>
      <c r="K181" s="165">
        <f>K179</f>
        <v>0</v>
      </c>
      <c r="L181" s="119"/>
    </row>
    <row r="182" spans="1:12" ht="16.5">
      <c r="A182" s="1"/>
      <c r="B182" s="7"/>
      <c r="C182" s="126" t="s">
        <v>82</v>
      </c>
      <c r="D182" s="24"/>
      <c r="E182" s="1"/>
      <c r="F182" s="24"/>
      <c r="G182" s="32"/>
      <c r="H182" s="24"/>
      <c r="I182" s="24"/>
      <c r="J182" s="35"/>
      <c r="K182" s="160">
        <f>K180+K181</f>
        <v>0</v>
      </c>
      <c r="L182" s="38"/>
    </row>
    <row r="183" spans="1:12" ht="16.5">
      <c r="A183" s="1"/>
      <c r="B183" s="7"/>
      <c r="C183" s="79" t="s">
        <v>97</v>
      </c>
      <c r="D183" s="24"/>
      <c r="E183" s="1"/>
      <c r="F183" s="24"/>
      <c r="G183" s="32"/>
      <c r="H183" s="24"/>
      <c r="I183" s="24"/>
      <c r="J183" s="35"/>
      <c r="K183" s="25">
        <f>K182*0.27</f>
        <v>0</v>
      </c>
      <c r="L183" s="38"/>
    </row>
    <row r="184" spans="1:11" ht="16.5">
      <c r="A184" s="56"/>
      <c r="B184" s="7"/>
      <c r="C184" s="34"/>
      <c r="D184" s="24"/>
      <c r="E184" s="1"/>
      <c r="F184" s="24"/>
      <c r="G184" s="32"/>
      <c r="H184" s="24"/>
      <c r="I184" s="24"/>
      <c r="J184" s="35"/>
      <c r="K184" s="25"/>
    </row>
    <row r="185" spans="1:5" ht="16.5">
      <c r="A185" s="87" t="s">
        <v>58</v>
      </c>
      <c r="B185" s="11"/>
      <c r="C185" s="5" t="s">
        <v>15</v>
      </c>
      <c r="E185" s="1"/>
    </row>
    <row r="186" spans="1:11" s="1" customFormat="1" ht="16.5">
      <c r="A186" s="56"/>
      <c r="B186" s="4"/>
      <c r="C186" s="5" t="s">
        <v>16</v>
      </c>
      <c r="D186" s="19"/>
      <c r="F186" s="5"/>
      <c r="G186" s="15"/>
      <c r="H186" s="6"/>
      <c r="I186" s="6"/>
      <c r="J186" s="9"/>
      <c r="K186" s="8"/>
    </row>
    <row r="187" spans="1:11" s="1" customFormat="1" ht="16.5">
      <c r="A187" s="56"/>
      <c r="B187" s="4"/>
      <c r="C187" s="5"/>
      <c r="D187" s="19"/>
      <c r="F187" s="5"/>
      <c r="G187" s="15"/>
      <c r="H187" s="6"/>
      <c r="I187" s="6"/>
      <c r="J187" s="9"/>
      <c r="K187" s="8"/>
    </row>
    <row r="188" spans="1:10" ht="16.5">
      <c r="A188" s="56" t="s">
        <v>3</v>
      </c>
      <c r="B188" s="11"/>
      <c r="C188" s="84" t="s">
        <v>100</v>
      </c>
      <c r="D188" s="3"/>
      <c r="E188" s="13"/>
      <c r="F188" s="71"/>
      <c r="G188" s="1"/>
      <c r="H188" s="29"/>
      <c r="I188" s="29"/>
      <c r="J188" s="8"/>
    </row>
    <row r="189" spans="1:11" ht="16.5">
      <c r="A189" s="56"/>
      <c r="B189" s="11"/>
      <c r="C189" s="190" t="s">
        <v>171</v>
      </c>
      <c r="D189" s="106" t="s">
        <v>174</v>
      </c>
      <c r="E189" s="103" t="s">
        <v>175</v>
      </c>
      <c r="F189" s="104"/>
      <c r="G189" s="104">
        <v>1</v>
      </c>
      <c r="H189" s="102" t="s">
        <v>0</v>
      </c>
      <c r="I189" s="102" t="s">
        <v>4</v>
      </c>
      <c r="J189" s="107"/>
      <c r="K189" s="101">
        <f>G189*J189</f>
        <v>0</v>
      </c>
    </row>
    <row r="190" spans="1:11" s="102" customFormat="1" ht="16.5">
      <c r="A190" s="104"/>
      <c r="B190" s="105"/>
      <c r="C190" s="190" t="s">
        <v>172</v>
      </c>
      <c r="D190" s="106" t="s">
        <v>99</v>
      </c>
      <c r="E190" s="103" t="s">
        <v>170</v>
      </c>
      <c r="F190" s="104"/>
      <c r="G190" s="104">
        <v>2</v>
      </c>
      <c r="H190" s="102" t="s">
        <v>0</v>
      </c>
      <c r="I190" s="102" t="s">
        <v>4</v>
      </c>
      <c r="J190" s="107"/>
      <c r="K190" s="101">
        <f>G190*J190</f>
        <v>0</v>
      </c>
    </row>
    <row r="191" spans="1:11" s="102" customFormat="1" ht="16.5">
      <c r="A191" s="104"/>
      <c r="B191" s="105"/>
      <c r="C191" s="190" t="s">
        <v>173</v>
      </c>
      <c r="D191" s="106" t="s">
        <v>169</v>
      </c>
      <c r="E191" s="103" t="s">
        <v>170</v>
      </c>
      <c r="F191" s="104"/>
      <c r="G191" s="104">
        <v>1</v>
      </c>
      <c r="H191" s="102" t="s">
        <v>0</v>
      </c>
      <c r="I191" s="102" t="s">
        <v>4</v>
      </c>
      <c r="J191" s="107"/>
      <c r="K191" s="101">
        <f>G191*J191</f>
        <v>0</v>
      </c>
    </row>
    <row r="192" spans="1:11" ht="16.5">
      <c r="A192" s="56"/>
      <c r="B192" s="11"/>
      <c r="C192" s="34" t="s">
        <v>60</v>
      </c>
      <c r="D192" s="3"/>
      <c r="E192" s="1"/>
      <c r="F192" s="79"/>
      <c r="G192" s="97">
        <f>SUM(G189:G191)</f>
        <v>4</v>
      </c>
      <c r="H192" s="6" t="s">
        <v>0</v>
      </c>
      <c r="I192" s="6" t="s">
        <v>5</v>
      </c>
      <c r="J192" s="16"/>
      <c r="K192" s="16">
        <f>SUM(K189:K191)*0.5</f>
        <v>0</v>
      </c>
    </row>
    <row r="193" spans="1:11" ht="16.5">
      <c r="A193" s="56"/>
      <c r="B193" s="11"/>
      <c r="C193" s="34"/>
      <c r="D193" s="3"/>
      <c r="E193" s="1"/>
      <c r="F193" s="79"/>
      <c r="G193" s="97"/>
      <c r="J193" s="16"/>
      <c r="K193" s="16"/>
    </row>
    <row r="194" spans="1:10" ht="18">
      <c r="A194" s="56" t="s">
        <v>6</v>
      </c>
      <c r="B194" s="11"/>
      <c r="C194" s="84" t="s">
        <v>182</v>
      </c>
      <c r="D194" s="3"/>
      <c r="E194" s="13"/>
      <c r="F194" s="88" t="s">
        <v>73</v>
      </c>
      <c r="G194" s="1"/>
      <c r="H194" s="29"/>
      <c r="I194" s="29"/>
      <c r="J194" s="8"/>
    </row>
    <row r="195" spans="1:11" ht="16.5">
      <c r="A195" s="56"/>
      <c r="B195" s="11"/>
      <c r="C195" s="33" t="s">
        <v>180</v>
      </c>
      <c r="D195" s="3" t="s">
        <v>87</v>
      </c>
      <c r="E195" s="88" t="s">
        <v>93</v>
      </c>
      <c r="F195" s="56">
        <v>26</v>
      </c>
      <c r="G195" s="56">
        <f>F195*5</f>
        <v>130</v>
      </c>
      <c r="H195" s="6" t="s">
        <v>0</v>
      </c>
      <c r="I195" s="6" t="s">
        <v>4</v>
      </c>
      <c r="J195" s="16"/>
      <c r="K195" s="8">
        <f aca="true" t="shared" si="4" ref="K195:K203">G195*J195</f>
        <v>0</v>
      </c>
    </row>
    <row r="196" spans="1:11" ht="16.5">
      <c r="A196" s="56"/>
      <c r="B196" s="11"/>
      <c r="C196" s="33" t="s">
        <v>177</v>
      </c>
      <c r="D196" s="36" t="s">
        <v>88</v>
      </c>
      <c r="E196" s="88" t="s">
        <v>93</v>
      </c>
      <c r="F196" s="56">
        <v>14</v>
      </c>
      <c r="G196" s="56">
        <f>F196*3</f>
        <v>42</v>
      </c>
      <c r="H196" s="6" t="s">
        <v>0</v>
      </c>
      <c r="I196" s="6" t="s">
        <v>4</v>
      </c>
      <c r="J196" s="16"/>
      <c r="K196" s="8">
        <f t="shared" si="4"/>
        <v>0</v>
      </c>
    </row>
    <row r="197" spans="1:11" ht="16.5">
      <c r="A197" s="56"/>
      <c r="B197" s="11"/>
      <c r="C197" s="33" t="s">
        <v>176</v>
      </c>
      <c r="D197" s="36" t="s">
        <v>178</v>
      </c>
      <c r="E197" s="88" t="s">
        <v>93</v>
      </c>
      <c r="F197" s="56">
        <v>26</v>
      </c>
      <c r="G197" s="56">
        <f>F197*3</f>
        <v>78</v>
      </c>
      <c r="H197" s="6" t="s">
        <v>0</v>
      </c>
      <c r="I197" s="6" t="s">
        <v>4</v>
      </c>
      <c r="J197" s="16"/>
      <c r="K197" s="8">
        <f>G197*J197</f>
        <v>0</v>
      </c>
    </row>
    <row r="198" spans="1:11" ht="16.5">
      <c r="A198" s="56"/>
      <c r="B198" s="11"/>
      <c r="C198" s="33" t="s">
        <v>179</v>
      </c>
      <c r="D198" s="36" t="s">
        <v>89</v>
      </c>
      <c r="E198" s="88" t="s">
        <v>163</v>
      </c>
      <c r="F198" s="56">
        <v>24</v>
      </c>
      <c r="G198" s="76">
        <f>F198*7</f>
        <v>168</v>
      </c>
      <c r="H198" s="6" t="s">
        <v>0</v>
      </c>
      <c r="I198" s="6" t="s">
        <v>4</v>
      </c>
      <c r="J198" s="16"/>
      <c r="K198" s="8">
        <f t="shared" si="4"/>
        <v>0</v>
      </c>
    </row>
    <row r="199" spans="1:11" ht="16.5">
      <c r="A199" s="56"/>
      <c r="B199" s="11"/>
      <c r="C199" s="33" t="s">
        <v>167</v>
      </c>
      <c r="D199" s="36" t="s">
        <v>166</v>
      </c>
      <c r="E199" s="88" t="s">
        <v>93</v>
      </c>
      <c r="F199" s="56">
        <v>21</v>
      </c>
      <c r="G199" s="56">
        <f>F199*7</f>
        <v>147</v>
      </c>
      <c r="H199" s="6" t="s">
        <v>0</v>
      </c>
      <c r="I199" s="6" t="s">
        <v>4</v>
      </c>
      <c r="J199" s="16"/>
      <c r="K199" s="8">
        <f t="shared" si="4"/>
        <v>0</v>
      </c>
    </row>
    <row r="200" spans="1:11" ht="16.5">
      <c r="A200" s="56"/>
      <c r="B200" s="11"/>
      <c r="C200" s="33" t="s">
        <v>158</v>
      </c>
      <c r="D200" s="36" t="s">
        <v>157</v>
      </c>
      <c r="E200" s="88" t="s">
        <v>93</v>
      </c>
      <c r="F200" s="56">
        <v>14</v>
      </c>
      <c r="G200" s="56">
        <f>F200*5</f>
        <v>70</v>
      </c>
      <c r="H200" s="6" t="s">
        <v>0</v>
      </c>
      <c r="I200" s="6" t="s">
        <v>4</v>
      </c>
      <c r="J200" s="16"/>
      <c r="K200" s="8">
        <f>G200*J200</f>
        <v>0</v>
      </c>
    </row>
    <row r="201" spans="1:13" ht="16.5">
      <c r="A201" s="56"/>
      <c r="B201" s="11"/>
      <c r="C201" s="33" t="s">
        <v>112</v>
      </c>
      <c r="D201" s="36" t="s">
        <v>111</v>
      </c>
      <c r="E201" s="88" t="s">
        <v>93</v>
      </c>
      <c r="F201" s="56">
        <v>9</v>
      </c>
      <c r="G201" s="56">
        <f>F201*5</f>
        <v>45</v>
      </c>
      <c r="H201" s="6" t="s">
        <v>0</v>
      </c>
      <c r="I201" s="6" t="s">
        <v>4</v>
      </c>
      <c r="J201" s="16"/>
      <c r="K201" s="8">
        <f t="shared" si="4"/>
        <v>0</v>
      </c>
      <c r="L201" s="29"/>
      <c r="M201" s="29"/>
    </row>
    <row r="202" spans="1:13" ht="16.5">
      <c r="A202" s="56"/>
      <c r="B202" s="11"/>
      <c r="C202" s="33" t="s">
        <v>161</v>
      </c>
      <c r="D202" s="36" t="s">
        <v>162</v>
      </c>
      <c r="E202" s="88" t="s">
        <v>93</v>
      </c>
      <c r="F202" s="56">
        <v>9</v>
      </c>
      <c r="G202" s="56">
        <f>F202*7</f>
        <v>63</v>
      </c>
      <c r="H202" s="6" t="s">
        <v>0</v>
      </c>
      <c r="I202" s="6" t="s">
        <v>4</v>
      </c>
      <c r="J202" s="16"/>
      <c r="K202" s="8">
        <f>G202*J202</f>
        <v>0</v>
      </c>
      <c r="L202" s="29"/>
      <c r="M202" s="29"/>
    </row>
    <row r="203" spans="1:11" ht="16.5">
      <c r="A203" s="56"/>
      <c r="B203" s="49"/>
      <c r="C203" s="33" t="s">
        <v>165</v>
      </c>
      <c r="D203" s="36" t="s">
        <v>164</v>
      </c>
      <c r="E203" s="88" t="s">
        <v>93</v>
      </c>
      <c r="F203" s="195">
        <v>35.4</v>
      </c>
      <c r="G203" s="56">
        <f>F203*5</f>
        <v>177</v>
      </c>
      <c r="H203" s="6" t="s">
        <v>0</v>
      </c>
      <c r="I203" s="6" t="s">
        <v>4</v>
      </c>
      <c r="J203" s="16"/>
      <c r="K203" s="8">
        <f t="shared" si="4"/>
        <v>0</v>
      </c>
    </row>
    <row r="204" spans="1:12" ht="16.5">
      <c r="A204" s="56"/>
      <c r="C204" s="113" t="s">
        <v>60</v>
      </c>
      <c r="D204" s="3"/>
      <c r="E204" s="1"/>
      <c r="F204" s="115">
        <f>SUM(F195:F203)</f>
        <v>178.4</v>
      </c>
      <c r="G204" s="115">
        <f>SUM(G195:G203)</f>
        <v>920</v>
      </c>
      <c r="H204" s="6" t="s">
        <v>0</v>
      </c>
      <c r="I204" s="6" t="s">
        <v>5</v>
      </c>
      <c r="J204" s="16"/>
      <c r="K204" s="16">
        <f>SUM(K195:K203)*0.5</f>
        <v>0</v>
      </c>
      <c r="L204" s="24"/>
    </row>
    <row r="205" spans="1:12" ht="16.5">
      <c r="A205" s="56"/>
      <c r="C205" s="113"/>
      <c r="D205" s="3"/>
      <c r="E205" s="1"/>
      <c r="F205" s="115"/>
      <c r="G205" s="115"/>
      <c r="J205" s="16"/>
      <c r="K205" s="16"/>
      <c r="L205" s="24"/>
    </row>
    <row r="206" spans="1:12" ht="18">
      <c r="A206" s="56" t="s">
        <v>7</v>
      </c>
      <c r="B206" s="11"/>
      <c r="C206" s="114" t="s">
        <v>183</v>
      </c>
      <c r="D206" s="3"/>
      <c r="E206" s="83"/>
      <c r="F206" s="88" t="s">
        <v>73</v>
      </c>
      <c r="G206" s="56"/>
      <c r="J206" s="8"/>
      <c r="L206" s="24"/>
    </row>
    <row r="207" spans="1:12" ht="16.5">
      <c r="A207" s="56"/>
      <c r="C207" s="33" t="s">
        <v>168</v>
      </c>
      <c r="D207" s="36" t="s">
        <v>113</v>
      </c>
      <c r="E207" s="88" t="s">
        <v>94</v>
      </c>
      <c r="F207" s="196">
        <v>18.4</v>
      </c>
      <c r="G207" s="76">
        <f>F207*10</f>
        <v>184</v>
      </c>
      <c r="H207" s="6" t="s">
        <v>0</v>
      </c>
      <c r="I207" s="6" t="s">
        <v>4</v>
      </c>
      <c r="J207" s="16"/>
      <c r="K207" s="8">
        <f>G207*J207</f>
        <v>0</v>
      </c>
      <c r="L207" s="24"/>
    </row>
    <row r="208" spans="1:13" ht="16.5">
      <c r="A208" s="56"/>
      <c r="B208" s="11"/>
      <c r="C208" s="33" t="s">
        <v>90</v>
      </c>
      <c r="D208" s="36" t="s">
        <v>79</v>
      </c>
      <c r="E208" s="88" t="s">
        <v>94</v>
      </c>
      <c r="F208" s="86">
        <v>18</v>
      </c>
      <c r="G208" s="76">
        <f>F208*9</f>
        <v>162</v>
      </c>
      <c r="H208" s="6" t="s">
        <v>0</v>
      </c>
      <c r="I208" s="6" t="s">
        <v>4</v>
      </c>
      <c r="J208" s="16"/>
      <c r="K208" s="8">
        <f>G208*J208</f>
        <v>0</v>
      </c>
      <c r="L208" s="29"/>
      <c r="M208" s="29"/>
    </row>
    <row r="209" spans="1:13" ht="16.5">
      <c r="A209" s="56"/>
      <c r="B209" s="11"/>
      <c r="C209" s="33" t="s">
        <v>159</v>
      </c>
      <c r="D209" s="36" t="s">
        <v>160</v>
      </c>
      <c r="E209" s="88" t="s">
        <v>94</v>
      </c>
      <c r="F209" s="86">
        <v>11</v>
      </c>
      <c r="G209" s="76">
        <f>F209*20</f>
        <v>220</v>
      </c>
      <c r="H209" s="6" t="s">
        <v>0</v>
      </c>
      <c r="I209" s="6" t="s">
        <v>4</v>
      </c>
      <c r="J209" s="16"/>
      <c r="K209" s="8">
        <f>G209*J209</f>
        <v>0</v>
      </c>
      <c r="L209" s="29"/>
      <c r="M209" s="29"/>
    </row>
    <row r="210" spans="1:12" ht="16.5">
      <c r="A210" s="56"/>
      <c r="C210" s="13" t="s">
        <v>60</v>
      </c>
      <c r="D210" s="3"/>
      <c r="E210" s="1"/>
      <c r="F210" s="115">
        <f>SUM(F207:F209)</f>
        <v>47.4</v>
      </c>
      <c r="G210" s="115">
        <f>SUM(G207:G209)</f>
        <v>566</v>
      </c>
      <c r="H210" s="6" t="s">
        <v>0</v>
      </c>
      <c r="I210" s="6" t="s">
        <v>5</v>
      </c>
      <c r="J210" s="16"/>
      <c r="K210" s="16">
        <f>SUM(K207:K209)*0.5</f>
        <v>0</v>
      </c>
      <c r="L210" s="24"/>
    </row>
    <row r="211" spans="1:12" ht="16.5">
      <c r="A211" s="56"/>
      <c r="C211" s="13"/>
      <c r="D211" s="3"/>
      <c r="E211" s="1"/>
      <c r="F211" s="115"/>
      <c r="G211" s="115"/>
      <c r="J211" s="16"/>
      <c r="K211" s="16"/>
      <c r="L211" s="24"/>
    </row>
    <row r="212" spans="1:12" ht="18">
      <c r="A212" s="56" t="s">
        <v>8</v>
      </c>
      <c r="B212" s="11"/>
      <c r="C212" s="6" t="s">
        <v>74</v>
      </c>
      <c r="D212" s="29"/>
      <c r="E212" s="1"/>
      <c r="F212" s="29"/>
      <c r="G212" s="56">
        <v>500</v>
      </c>
      <c r="H212" s="6" t="s">
        <v>31</v>
      </c>
      <c r="I212" s="6" t="s">
        <v>4</v>
      </c>
      <c r="J212" s="8"/>
      <c r="K212" s="8">
        <f>G212*J212</f>
        <v>0</v>
      </c>
      <c r="L212" s="24"/>
    </row>
    <row r="213" spans="1:12" ht="16.5">
      <c r="A213" s="153"/>
      <c r="B213" s="154"/>
      <c r="C213" s="156"/>
      <c r="D213" s="170"/>
      <c r="E213" s="78"/>
      <c r="F213" s="171"/>
      <c r="G213" s="167"/>
      <c r="H213" s="156"/>
      <c r="I213" s="156" t="s">
        <v>5</v>
      </c>
      <c r="J213" s="159"/>
      <c r="K213" s="159">
        <f>G212*J213</f>
        <v>0</v>
      </c>
      <c r="L213" s="24"/>
    </row>
    <row r="214" spans="1:12" s="118" customFormat="1" ht="16.5">
      <c r="A214" s="116"/>
      <c r="B214" s="117"/>
      <c r="C214" s="120" t="s">
        <v>120</v>
      </c>
      <c r="D214" s="121"/>
      <c r="E214" s="122"/>
      <c r="F214" s="120"/>
      <c r="G214" s="121"/>
      <c r="H214" s="120"/>
      <c r="I214" s="120"/>
      <c r="J214" s="123"/>
      <c r="K214" s="124">
        <f>SUM(K189:K191)+SUM(K195:K203)+SUM(K207:K209)+K212</f>
        <v>0</v>
      </c>
      <c r="L214" s="119"/>
    </row>
    <row r="215" spans="1:12" s="118" customFormat="1" ht="16.5">
      <c r="A215" s="161"/>
      <c r="B215" s="162"/>
      <c r="C215" s="163" t="s">
        <v>121</v>
      </c>
      <c r="D215" s="164"/>
      <c r="E215" s="163"/>
      <c r="F215" s="163"/>
      <c r="G215" s="164"/>
      <c r="H215" s="163"/>
      <c r="I215" s="163"/>
      <c r="J215" s="165"/>
      <c r="K215" s="165">
        <f>K192+K204+K210+K213</f>
        <v>0</v>
      </c>
      <c r="L215" s="119"/>
    </row>
    <row r="216" spans="1:12" ht="16.5">
      <c r="A216" s="56"/>
      <c r="B216" s="7"/>
      <c r="C216" s="126" t="s">
        <v>95</v>
      </c>
      <c r="D216" s="24"/>
      <c r="E216" s="1"/>
      <c r="F216" s="24"/>
      <c r="G216" s="32"/>
      <c r="H216" s="24"/>
      <c r="I216" s="24"/>
      <c r="J216" s="35"/>
      <c r="K216" s="160">
        <f>K214+K215</f>
        <v>0</v>
      </c>
      <c r="L216" s="24"/>
    </row>
    <row r="217" spans="1:12" ht="16.5">
      <c r="A217" s="56"/>
      <c r="B217" s="7"/>
      <c r="C217" s="79" t="s">
        <v>97</v>
      </c>
      <c r="D217" s="24"/>
      <c r="E217" s="1"/>
      <c r="F217" s="24"/>
      <c r="G217" s="32"/>
      <c r="H217" s="24"/>
      <c r="I217" s="24"/>
      <c r="J217" s="35"/>
      <c r="K217" s="25">
        <f>K216*0.27</f>
        <v>0</v>
      </c>
      <c r="L217" s="24"/>
    </row>
    <row r="218" spans="1:12" ht="16.5">
      <c r="A218" s="56"/>
      <c r="B218" s="7"/>
      <c r="C218" s="79"/>
      <c r="D218" s="24"/>
      <c r="E218" s="1"/>
      <c r="F218" s="24"/>
      <c r="G218" s="32"/>
      <c r="H218" s="24"/>
      <c r="I218" s="24"/>
      <c r="J218" s="35"/>
      <c r="K218" s="25"/>
      <c r="L218" s="24"/>
    </row>
    <row r="219" spans="1:12" ht="16.5">
      <c r="A219" s="87" t="s">
        <v>75</v>
      </c>
      <c r="B219" s="63"/>
      <c r="C219" s="57" t="s">
        <v>184</v>
      </c>
      <c r="D219" s="1"/>
      <c r="E219" s="1"/>
      <c r="F219" s="1"/>
      <c r="H219" s="1"/>
      <c r="I219" s="1"/>
      <c r="J219" s="73"/>
      <c r="K219" s="73"/>
      <c r="L219" s="24"/>
    </row>
    <row r="220" spans="1:12" ht="16.5">
      <c r="A220" s="56" t="s">
        <v>3</v>
      </c>
      <c r="B220" s="63"/>
      <c r="C220" s="1" t="s">
        <v>187</v>
      </c>
      <c r="D220" s="57"/>
      <c r="E220" s="57"/>
      <c r="F220" s="57"/>
      <c r="G220" s="2">
        <v>1</v>
      </c>
      <c r="H220" s="1" t="s">
        <v>0</v>
      </c>
      <c r="I220" s="1" t="s">
        <v>29</v>
      </c>
      <c r="J220" s="47"/>
      <c r="K220" s="47">
        <f>G220*J220</f>
        <v>0</v>
      </c>
      <c r="L220" s="24"/>
    </row>
    <row r="221" spans="1:12" ht="16.5">
      <c r="A221" s="56"/>
      <c r="B221" s="63"/>
      <c r="C221" s="1" t="s">
        <v>186</v>
      </c>
      <c r="D221" s="57"/>
      <c r="E221" s="57"/>
      <c r="F221" s="57"/>
      <c r="G221" s="2">
        <v>1</v>
      </c>
      <c r="H221" s="1" t="s">
        <v>0</v>
      </c>
      <c r="I221" s="1" t="s">
        <v>29</v>
      </c>
      <c r="J221" s="47"/>
      <c r="K221" s="47">
        <f>G221*J221</f>
        <v>0</v>
      </c>
      <c r="L221" s="24"/>
    </row>
    <row r="222" spans="1:12" ht="16.5">
      <c r="A222" s="153"/>
      <c r="B222" s="172"/>
      <c r="C222" s="78"/>
      <c r="D222" s="91"/>
      <c r="E222" s="91"/>
      <c r="F222" s="91"/>
      <c r="G222" s="92"/>
      <c r="H222" s="78"/>
      <c r="I222" s="78"/>
      <c r="J222" s="93"/>
      <c r="K222" s="93"/>
      <c r="L222" s="24"/>
    </row>
    <row r="223" spans="1:12" ht="16.5">
      <c r="A223" s="116"/>
      <c r="B223" s="117"/>
      <c r="C223" s="120" t="s">
        <v>120</v>
      </c>
      <c r="D223" s="121"/>
      <c r="E223" s="122"/>
      <c r="F223" s="120"/>
      <c r="G223" s="121"/>
      <c r="H223" s="120"/>
      <c r="I223" s="120"/>
      <c r="J223" s="123"/>
      <c r="K223" s="124">
        <f>K220</f>
        <v>0</v>
      </c>
      <c r="L223" s="24"/>
    </row>
    <row r="224" spans="1:12" ht="16.5">
      <c r="A224" s="176"/>
      <c r="B224" s="177"/>
      <c r="C224" s="178" t="s">
        <v>121</v>
      </c>
      <c r="D224" s="179"/>
      <c r="E224" s="179"/>
      <c r="F224" s="179"/>
      <c r="G224" s="180"/>
      <c r="H224" s="181"/>
      <c r="I224" s="181"/>
      <c r="J224" s="182"/>
      <c r="K224" s="182">
        <f>K221</f>
        <v>0</v>
      </c>
      <c r="L224" s="24"/>
    </row>
    <row r="225" spans="1:12" ht="16.5">
      <c r="A225" s="183"/>
      <c r="B225" s="184"/>
      <c r="C225" s="185" t="s">
        <v>189</v>
      </c>
      <c r="D225" s="186"/>
      <c r="E225" s="185"/>
      <c r="F225" s="185"/>
      <c r="G225" s="186"/>
      <c r="H225" s="185"/>
      <c r="I225" s="185"/>
      <c r="J225" s="187"/>
      <c r="K225" s="187">
        <f>SUM(K223:K224)</f>
        <v>0</v>
      </c>
      <c r="L225" s="24"/>
    </row>
    <row r="226" spans="1:12" ht="16.5">
      <c r="A226" s="56"/>
      <c r="B226" s="52"/>
      <c r="C226" s="79" t="s">
        <v>97</v>
      </c>
      <c r="D226" s="1"/>
      <c r="E226" s="77"/>
      <c r="F226" s="24"/>
      <c r="G226" s="32"/>
      <c r="H226" s="24"/>
      <c r="I226" s="5"/>
      <c r="J226" s="50"/>
      <c r="K226" s="25">
        <f>K225*0.27</f>
        <v>0</v>
      </c>
      <c r="L226" s="24"/>
    </row>
    <row r="227" spans="1:12" ht="16.5">
      <c r="A227" s="56"/>
      <c r="B227" s="7"/>
      <c r="C227" s="79"/>
      <c r="D227" s="24"/>
      <c r="E227" s="1"/>
      <c r="F227" s="24"/>
      <c r="G227" s="32"/>
      <c r="H227" s="24"/>
      <c r="I227" s="24"/>
      <c r="J227" s="35"/>
      <c r="K227" s="25"/>
      <c r="L227" s="24"/>
    </row>
    <row r="228" spans="1:12" ht="16.5">
      <c r="A228" s="56"/>
      <c r="B228" s="7"/>
      <c r="C228" s="34"/>
      <c r="D228" s="24"/>
      <c r="E228" s="1"/>
      <c r="F228" s="24"/>
      <c r="G228" s="32"/>
      <c r="H228" s="24"/>
      <c r="I228" s="24"/>
      <c r="J228" s="35"/>
      <c r="K228" s="25"/>
      <c r="L228" s="24"/>
    </row>
    <row r="229" spans="1:12" ht="16.5">
      <c r="A229" s="87" t="s">
        <v>185</v>
      </c>
      <c r="B229" s="63"/>
      <c r="C229" s="57" t="s">
        <v>76</v>
      </c>
      <c r="D229" s="1"/>
      <c r="E229" s="1"/>
      <c r="F229" s="1"/>
      <c r="H229" s="1"/>
      <c r="I229" s="1"/>
      <c r="J229" s="73"/>
      <c r="K229" s="73"/>
      <c r="L229" s="24"/>
    </row>
    <row r="230" spans="1:12" s="1" customFormat="1" ht="16.5">
      <c r="A230" s="56" t="s">
        <v>3</v>
      </c>
      <c r="B230" s="63"/>
      <c r="C230" s="1" t="s">
        <v>215</v>
      </c>
      <c r="D230" s="57"/>
      <c r="E230" s="57"/>
      <c r="F230" s="57"/>
      <c r="G230" s="2">
        <v>1</v>
      </c>
      <c r="H230" s="1" t="s">
        <v>216</v>
      </c>
      <c r="I230" s="1" t="s">
        <v>29</v>
      </c>
      <c r="J230" s="47"/>
      <c r="K230" s="47">
        <f>G230*J230</f>
        <v>0</v>
      </c>
      <c r="L230" s="33"/>
    </row>
    <row r="231" spans="1:12" s="1" customFormat="1" ht="16.5">
      <c r="A231" s="56" t="s">
        <v>6</v>
      </c>
      <c r="B231" s="63"/>
      <c r="C231" s="1" t="s">
        <v>138</v>
      </c>
      <c r="D231" s="57"/>
      <c r="E231" s="57"/>
      <c r="F231" s="57"/>
      <c r="G231" s="2">
        <v>25</v>
      </c>
      <c r="H231" s="1" t="s">
        <v>0</v>
      </c>
      <c r="I231" s="1" t="s">
        <v>29</v>
      </c>
      <c r="J231" s="47"/>
      <c r="K231" s="47">
        <f>G231*J231</f>
        <v>0</v>
      </c>
      <c r="L231" s="33"/>
    </row>
    <row r="232" spans="1:12" s="1" customFormat="1" ht="16.5">
      <c r="A232" s="56" t="s">
        <v>7</v>
      </c>
      <c r="B232" s="63"/>
      <c r="C232" s="1" t="s">
        <v>143</v>
      </c>
      <c r="D232" s="57"/>
      <c r="E232" s="57"/>
      <c r="F232" s="57"/>
      <c r="G232" s="2">
        <v>1</v>
      </c>
      <c r="H232" s="1" t="s">
        <v>0</v>
      </c>
      <c r="I232" s="1" t="s">
        <v>29</v>
      </c>
      <c r="J232" s="47">
        <v>300000</v>
      </c>
      <c r="K232" s="47">
        <f>G232*J232</f>
        <v>300000</v>
      </c>
      <c r="L232" s="33"/>
    </row>
    <row r="233" spans="1:12" ht="16.5">
      <c r="A233" s="153"/>
      <c r="B233" s="172"/>
      <c r="C233" s="78"/>
      <c r="D233" s="91"/>
      <c r="E233" s="91"/>
      <c r="F233" s="91"/>
      <c r="G233" s="92"/>
      <c r="H233" s="78"/>
      <c r="I233" s="78"/>
      <c r="J233" s="93"/>
      <c r="K233" s="93"/>
      <c r="L233" s="24"/>
    </row>
    <row r="234" spans="1:12" ht="16.5">
      <c r="A234" s="176"/>
      <c r="B234" s="177"/>
      <c r="C234" s="178" t="s">
        <v>121</v>
      </c>
      <c r="D234" s="179"/>
      <c r="E234" s="179"/>
      <c r="F234" s="179"/>
      <c r="G234" s="180"/>
      <c r="H234" s="181"/>
      <c r="I234" s="181"/>
      <c r="J234" s="182"/>
      <c r="K234" s="182">
        <f>SUM(K230:K232)</f>
        <v>300000</v>
      </c>
      <c r="L234" s="24"/>
    </row>
    <row r="235" spans="1:12" s="189" customFormat="1" ht="16.5">
      <c r="A235" s="183"/>
      <c r="B235" s="184"/>
      <c r="C235" s="185" t="s">
        <v>77</v>
      </c>
      <c r="D235" s="186"/>
      <c r="E235" s="185"/>
      <c r="F235" s="185"/>
      <c r="G235" s="186"/>
      <c r="H235" s="185"/>
      <c r="I235" s="185"/>
      <c r="J235" s="187"/>
      <c r="K235" s="187">
        <f>K234</f>
        <v>300000</v>
      </c>
      <c r="L235" s="188"/>
    </row>
    <row r="236" spans="1:12" ht="16.5">
      <c r="A236" s="56"/>
      <c r="B236" s="52"/>
      <c r="C236" s="79" t="s">
        <v>97</v>
      </c>
      <c r="D236" s="1"/>
      <c r="E236" s="77"/>
      <c r="F236" s="24"/>
      <c r="G236" s="32"/>
      <c r="H236" s="24"/>
      <c r="I236" s="5"/>
      <c r="J236" s="50"/>
      <c r="K236" s="25">
        <f>K235*0.27</f>
        <v>81000</v>
      </c>
      <c r="L236" s="24"/>
    </row>
    <row r="237" spans="1:12" ht="16.5">
      <c r="A237" s="56"/>
      <c r="E237" s="1"/>
      <c r="L237" s="24"/>
    </row>
    <row r="238" spans="1:12" ht="16.5">
      <c r="A238" s="56"/>
      <c r="E238" s="1"/>
      <c r="L238" s="24"/>
    </row>
    <row r="239" spans="1:5" ht="16.5">
      <c r="A239" s="56"/>
      <c r="E239" s="1"/>
    </row>
    <row r="240" spans="1:5" ht="16.5">
      <c r="A240" s="56"/>
      <c r="E240" s="1"/>
    </row>
    <row r="241" spans="1:11" ht="16.5">
      <c r="A241" s="56"/>
      <c r="B241" s="11"/>
      <c r="E241" s="6"/>
      <c r="G241" s="1"/>
      <c r="J241" s="6"/>
      <c r="K241" s="6"/>
    </row>
    <row r="242" spans="1:11" ht="16.5">
      <c r="A242" s="56"/>
      <c r="B242" s="11"/>
      <c r="E242" s="6"/>
      <c r="G242" s="1"/>
      <c r="J242" s="6"/>
      <c r="K242" s="6"/>
    </row>
    <row r="243" spans="1:11" ht="16.5">
      <c r="A243" s="56"/>
      <c r="B243" s="52"/>
      <c r="E243" s="6"/>
      <c r="G243" s="1"/>
      <c r="J243" s="6"/>
      <c r="K243" s="6"/>
    </row>
    <row r="244" spans="1:11" ht="16.5">
      <c r="A244" s="56"/>
      <c r="B244" s="11"/>
      <c r="E244" s="6"/>
      <c r="G244" s="1"/>
      <c r="J244" s="6"/>
      <c r="K244" s="6"/>
    </row>
    <row r="245" spans="1:11" ht="16.5">
      <c r="A245" s="56"/>
      <c r="B245" s="11"/>
      <c r="E245" s="6"/>
      <c r="G245" s="1"/>
      <c r="J245" s="6"/>
      <c r="K245" s="6"/>
    </row>
    <row r="246" spans="1:11" ht="16.5">
      <c r="A246" s="56"/>
      <c r="B246" s="11"/>
      <c r="E246" s="6"/>
      <c r="G246" s="1"/>
      <c r="J246" s="6"/>
      <c r="K246" s="6"/>
    </row>
  </sheetData>
  <sheetProtection/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scale="97" r:id="rId1"/>
  <headerFooter alignWithMargins="0">
    <oddFooter>&amp;C&amp;P. oldal, összesen: &amp;N</oddFooter>
  </headerFooter>
  <rowBreaks count="9" manualBreakCount="9">
    <brk id="31" max="10" man="1"/>
    <brk id="51" max="10" man="1"/>
    <brk id="75" max="10" man="1"/>
    <brk id="97" max="10" man="1"/>
    <brk id="123" max="10" man="1"/>
    <brk id="134" max="10" man="1"/>
    <brk id="154" max="10" man="1"/>
    <brk id="175" max="10" man="1"/>
    <brk id="1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Monokiné Székely Zsuzsanna</cp:lastModifiedBy>
  <cp:lastPrinted>2016-07-06T01:40:31Z</cp:lastPrinted>
  <dcterms:created xsi:type="dcterms:W3CDTF">2002-07-30T13:09:49Z</dcterms:created>
  <dcterms:modified xsi:type="dcterms:W3CDTF">2017-08-31T13:26:59Z</dcterms:modified>
  <cp:category/>
  <cp:version/>
  <cp:contentType/>
  <cp:contentStatus/>
</cp:coreProperties>
</file>